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580" tabRatio="777" activeTab="0"/>
  </bookViews>
  <sheets>
    <sheet name="утвержденный план" sheetId="1" r:id="rId1"/>
    <sheet name="размещено в ЕИС" sheetId="2" r:id="rId2"/>
  </sheets>
  <definedNames>
    <definedName name="_xlnm._FilterDatabase" localSheetId="0" hidden="1">'утвержденный план'!$A$23:$IU$271</definedName>
    <definedName name="_xlnm.Print_Titles" localSheetId="0">'утвержденный план'!$20:$23</definedName>
    <definedName name="_xlnm.Print_Area" localSheetId="0">'утвержденный план'!$A$1:$O$444</definedName>
  </definedNames>
  <calcPr fullCalcOnLoad="1"/>
</workbook>
</file>

<file path=xl/comments1.xml><?xml version="1.0" encoding="utf-8"?>
<comments xmlns="http://schemas.openxmlformats.org/spreadsheetml/2006/main">
  <authors>
    <author>Глухих Светлана Геннадьевна</author>
    <author>Блажко Анастасия Владимировна</author>
  </authors>
  <commentList>
    <comment ref="Y131" authorId="0">
      <text>
        <r>
          <rPr>
            <b/>
            <sz val="9"/>
            <rFont val="Tahoma"/>
            <family val="2"/>
          </rPr>
          <t>Глухих Светлана Геннадьевна:
0,5 - т.к. остатки с 2020 года есть</t>
        </r>
      </text>
    </comment>
    <comment ref="AO131" authorId="0">
      <text>
        <r>
          <rPr>
            <b/>
            <sz val="9"/>
            <rFont val="Tahoma"/>
            <family val="2"/>
          </rPr>
          <t>Глухих Светлана Геннадьевна:
0,5 - т.к. остатки с 2020 года есть</t>
        </r>
      </text>
    </comment>
    <comment ref="BE131" authorId="0">
      <text>
        <r>
          <rPr>
            <b/>
            <sz val="9"/>
            <rFont val="Tahoma"/>
            <family val="2"/>
          </rPr>
          <t>Глухих Светлана Геннадьевна:
0,5 - т.к. остатки с 2020 года есть</t>
        </r>
      </text>
    </comment>
    <comment ref="BU131" authorId="0">
      <text>
        <r>
          <rPr>
            <b/>
            <sz val="9"/>
            <rFont val="Tahoma"/>
            <family val="2"/>
          </rPr>
          <t>Глухих Светлана Геннадьевна:
0,5 - т.к. остатки с 2020 года есть</t>
        </r>
      </text>
    </comment>
    <comment ref="CK131" authorId="0">
      <text>
        <r>
          <rPr>
            <b/>
            <sz val="9"/>
            <rFont val="Tahoma"/>
            <family val="2"/>
          </rPr>
          <t>Глухих Светлана Геннадьевна:
0,5 - т.к. остатки с 2020 года есть</t>
        </r>
      </text>
    </comment>
    <comment ref="DA131" authorId="0">
      <text>
        <r>
          <rPr>
            <b/>
            <sz val="9"/>
            <rFont val="Tahoma"/>
            <family val="2"/>
          </rPr>
          <t>Глухих Светлана Геннадьевна:
0,5 - т.к. остатки с 2020 года есть</t>
        </r>
      </text>
    </comment>
    <comment ref="DQ131" authorId="0">
      <text>
        <r>
          <rPr>
            <b/>
            <sz val="9"/>
            <rFont val="Tahoma"/>
            <family val="2"/>
          </rPr>
          <t>Глухих Светлана Геннадьевна:
0,5 - т.к. остатки с 2020 года есть</t>
        </r>
      </text>
    </comment>
    <comment ref="EG131" authorId="0">
      <text>
        <r>
          <rPr>
            <b/>
            <sz val="9"/>
            <rFont val="Tahoma"/>
            <family val="2"/>
          </rPr>
          <t>Глухих Светлана Геннадьевна:
0,5 - т.к. остатки с 2020 года есть</t>
        </r>
      </text>
    </comment>
    <comment ref="EW131" authorId="0">
      <text>
        <r>
          <rPr>
            <b/>
            <sz val="9"/>
            <rFont val="Tahoma"/>
            <family val="2"/>
          </rPr>
          <t>Глухих Светлана Геннадьевна:
0,5 - т.к. остатки с 2020 года есть</t>
        </r>
      </text>
    </comment>
    <comment ref="FM131" authorId="0">
      <text>
        <r>
          <rPr>
            <b/>
            <sz val="9"/>
            <rFont val="Tahoma"/>
            <family val="2"/>
          </rPr>
          <t>Глухих Светлана Геннадьевна:
0,5 - т.к. остатки с 2020 года есть</t>
        </r>
      </text>
    </comment>
    <comment ref="GC131" authorId="0">
      <text>
        <r>
          <rPr>
            <b/>
            <sz val="9"/>
            <rFont val="Tahoma"/>
            <family val="2"/>
          </rPr>
          <t>Глухих Светлана Геннадьевна:
0,5 - т.к. остатки с 2020 года есть</t>
        </r>
      </text>
    </comment>
    <comment ref="GS131" authorId="0">
      <text>
        <r>
          <rPr>
            <b/>
            <sz val="9"/>
            <rFont val="Tahoma"/>
            <family val="2"/>
          </rPr>
          <t>Глухих Светлана Геннадьевна:
0,5 - т.к. остатки с 2020 года есть</t>
        </r>
      </text>
    </comment>
    <comment ref="HI131" authorId="0">
      <text>
        <r>
          <rPr>
            <b/>
            <sz val="9"/>
            <rFont val="Tahoma"/>
            <family val="2"/>
          </rPr>
          <t>Глухих Светлана Геннадьевна:
0,5 - т.к. остатки с 2020 года есть</t>
        </r>
      </text>
    </comment>
    <comment ref="HY131" authorId="0">
      <text>
        <r>
          <rPr>
            <b/>
            <sz val="9"/>
            <rFont val="Tahoma"/>
            <family val="2"/>
          </rPr>
          <t>Глухих Светлана Геннадьевна:
0,5 - т.к. остатки с 2020 года есть</t>
        </r>
      </text>
    </comment>
    <comment ref="IO131" authorId="0">
      <text>
        <r>
          <rPr>
            <b/>
            <sz val="9"/>
            <rFont val="Tahoma"/>
            <family val="2"/>
          </rPr>
          <t>Глухих Светлана Геннадьевна:
0,5 - т.к. остатки с 2020 года есть</t>
        </r>
      </text>
    </comment>
    <comment ref="K84" authorId="1">
      <text>
        <r>
          <rPr>
            <b/>
            <sz val="9"/>
            <rFont val="Tahoma"/>
            <family val="2"/>
          </rPr>
          <t>Блажко Анастасия Владимировна:</t>
        </r>
        <r>
          <rPr>
            <sz val="9"/>
            <rFont val="Tahoma"/>
            <family val="2"/>
          </rPr>
          <t xml:space="preserve">
по бюджету 700 000</t>
        </r>
      </text>
    </comment>
    <comment ref="K85" authorId="1">
      <text>
        <r>
          <rPr>
            <b/>
            <sz val="9"/>
            <rFont val="Tahoma"/>
            <family val="2"/>
          </rPr>
          <t>Блажко Анастасия Владимировна:</t>
        </r>
        <r>
          <rPr>
            <sz val="9"/>
            <rFont val="Tahoma"/>
            <family val="2"/>
          </rPr>
          <t xml:space="preserve">
в соответствии с бюджетом</t>
        </r>
      </text>
    </comment>
  </commentList>
</comments>
</file>

<file path=xl/sharedStrings.xml><?xml version="1.0" encoding="utf-8"?>
<sst xmlns="http://schemas.openxmlformats.org/spreadsheetml/2006/main" count="2848" uniqueCount="755">
  <si>
    <t>График осуществления процедур закупки</t>
  </si>
  <si>
    <t>Единица измерения</t>
  </si>
  <si>
    <t>Код по ОКЕИ</t>
  </si>
  <si>
    <t>Сведения о количестве (объеме)</t>
  </si>
  <si>
    <t>Код по ОКАТО</t>
  </si>
  <si>
    <t>Регион поставки товаров (выполнения работ, оказания услуг)</t>
  </si>
  <si>
    <t>Срок исполнения договора (месяц, год)</t>
  </si>
  <si>
    <t>да/нет</t>
  </si>
  <si>
    <t xml:space="preserve">Условия договора </t>
  </si>
  <si>
    <t>ОКАТО</t>
  </si>
  <si>
    <t>КПП</t>
  </si>
  <si>
    <t>ИНН</t>
  </si>
  <si>
    <t>Открытое Акционерное Общество "Аэропорт Сургут"</t>
  </si>
  <si>
    <t>УТВЕРЖДАЮ:</t>
  </si>
  <si>
    <t>ОАО "Аэропорт Сургут"</t>
  </si>
  <si>
    <t xml:space="preserve">С.В. Прийма </t>
  </si>
  <si>
    <t>Директор по производству  - первый заместитель генерального директора</t>
  </si>
  <si>
    <t xml:space="preserve">Порядковый номер </t>
  </si>
  <si>
    <t>Предмет договора</t>
  </si>
  <si>
    <t xml:space="preserve">Наименование </t>
  </si>
  <si>
    <t xml:space="preserve">Способ закупки </t>
  </si>
  <si>
    <t xml:space="preserve">Закупка в электронной форме </t>
  </si>
  <si>
    <t>Минимально необходимые требования, предъявляемым товарам (работам, услугам)</t>
  </si>
  <si>
    <t>Российская Федерация, 628422, Тюменская область, Ханты- Мансийский автономный округ - Югра, г. Сургут, ул. Аэрофлотская, 49/1</t>
  </si>
  <si>
    <t>Код по ОКДП 2</t>
  </si>
  <si>
    <t>Код по ОКВЭД 2</t>
  </si>
  <si>
    <t>декабрь 2021г.</t>
  </si>
  <si>
    <t>М.71</t>
  </si>
  <si>
    <t>Республика Саха (Якутия),  Ленский район, Талаканское месторождение</t>
  </si>
  <si>
    <t>Наличие разрешительных документов на право проведения сертификационных испытаний</t>
  </si>
  <si>
    <t>ЯНАО г.Ноябрьск</t>
  </si>
  <si>
    <t>Планируемая дата или период размещения извещения о закупки (месяц, год)</t>
  </si>
  <si>
    <t>1 квартал 2021г.</t>
  </si>
  <si>
    <t xml:space="preserve">Оказание услуг по проведению сертификационных работ </t>
  </si>
  <si>
    <t>"______"____________________________2020 год</t>
  </si>
  <si>
    <t>ТОВАРОВ, РАБОТ, УСЛУГ НА 2021 ГОД ПУТЕМ ПРОВЕДЕНИЯ КОНКУРСА, АУКЦИОНА, ИНЫМ СПОСОБОМ ЗАКУПКИ В СООТВЕТСТВИИ С ФЕДЕРАЛЬНЫМ ЗАКОНОМ  ОТ 22.07.2011Г. №223-ФЗ</t>
  </si>
  <si>
    <t>М.72</t>
  </si>
  <si>
    <t>М.62</t>
  </si>
  <si>
    <t>366</t>
  </si>
  <si>
    <t>год</t>
  </si>
  <si>
    <t>нет</t>
  </si>
  <si>
    <t xml:space="preserve"> Агентство </t>
  </si>
  <si>
    <t>С.33</t>
  </si>
  <si>
    <t>Выполнение работ  по монтажу, техническому обслуживанию и ремонту контрольно - кассовой техники</t>
  </si>
  <si>
    <t>Ежемесячное техническое обслуживание контрольно - кассовой техники, работа по замене фискального накопителя, ремонт контрольно-кассовой техники в случае поломки</t>
  </si>
  <si>
    <t>N.81</t>
  </si>
  <si>
    <t>N.81 мсп</t>
  </si>
  <si>
    <t>ХМАО-Югра г.Сургут</t>
  </si>
  <si>
    <t>Запрос предложений</t>
  </si>
  <si>
    <t>да</t>
  </si>
  <si>
    <t>Выполнение работ по содержанию и уборке привокзальной площади и общественной стоянки общей площадью 22 000 кв.м. (зимнее и летнее содержание)</t>
  </si>
  <si>
    <t>г.</t>
  </si>
  <si>
    <t>3 квартал 2021г.</t>
  </si>
  <si>
    <t>апрель 2022г.</t>
  </si>
  <si>
    <t>март 2022г.</t>
  </si>
  <si>
    <t xml:space="preserve"> октябрь 2021г.</t>
  </si>
  <si>
    <t>C.28</t>
  </si>
  <si>
    <t>С.28</t>
  </si>
  <si>
    <t>Приобретение по договору поставки  комплекта фильтров для кабины «ТИТАН Плюс»</t>
  </si>
  <si>
    <t>шт.</t>
  </si>
  <si>
    <t>май 2021г.</t>
  </si>
  <si>
    <t>С.31</t>
  </si>
  <si>
    <t>С.31 мсп</t>
  </si>
  <si>
    <t>Приобретение по договору поставки секций кресел</t>
  </si>
  <si>
    <t>Наличие сертификата соответствия, паспорта качества. Доставка товара осуществляется до Покупателя, в соответствии с поданными заявками.</t>
  </si>
  <si>
    <t>май 2020г.</t>
  </si>
  <si>
    <t xml:space="preserve">Головное предприятие </t>
  </si>
  <si>
    <t xml:space="preserve">N.81 мсп </t>
  </si>
  <si>
    <t>В соответствии с Техническим заданием Заказчика. Круглосуточное качественное выполнение работ. Наличие персонала</t>
  </si>
  <si>
    <t>февраль 2022г.</t>
  </si>
  <si>
    <t>гостиница/профилакторий</t>
  </si>
  <si>
    <t>J.61</t>
  </si>
  <si>
    <t>кдца</t>
  </si>
  <si>
    <t>Н.53</t>
  </si>
  <si>
    <t xml:space="preserve">Оказание почтовых услуг </t>
  </si>
  <si>
    <t>Своевременный прием, обработка, перевозка и доставка (вручение)  письменной корреспонденции</t>
  </si>
  <si>
    <t>одо</t>
  </si>
  <si>
    <t>20.59.4</t>
  </si>
  <si>
    <t>20.59.43.130</t>
  </si>
  <si>
    <t>Приобретение по договору поставки противообледенительной жидкости</t>
  </si>
  <si>
    <t>Тонна, литр</t>
  </si>
  <si>
    <t>По заявке Тип I - до 350 000 кг, Тип 4 - до 90 000 литров</t>
  </si>
  <si>
    <t>2 квартал 2021г.</t>
  </si>
  <si>
    <t xml:space="preserve">июль 2022г. </t>
  </si>
  <si>
    <t xml:space="preserve">Закупка у единственного поставщика </t>
  </si>
  <si>
    <t>M.71</t>
  </si>
  <si>
    <t>Оказание услуг по проведению лабораторного контроля качества физико-химических показателей ПОЖ тип1</t>
  </si>
  <si>
    <t>Оказание услуг по проведению лабораторного контроля качества физико-химических показателей проб ПОЖ тип4</t>
  </si>
  <si>
    <t>По заявке 30</t>
  </si>
  <si>
    <t>С.19</t>
  </si>
  <si>
    <t>Приобретение по договору поставки нефтепродуктов</t>
  </si>
  <si>
    <t>Товар согласно ГОСТ, Наличие паспорта продукции, Сертификата соответствия и накладных на поставляемую партию, Согласие с шаблоном договора</t>
  </si>
  <si>
    <t>Тонна</t>
  </si>
  <si>
    <t xml:space="preserve">По заявке ДТ - до 520 000 кг, АИ92 - до 200 кг </t>
  </si>
  <si>
    <t>САТО</t>
  </si>
  <si>
    <t xml:space="preserve">сертификация </t>
  </si>
  <si>
    <t>F.43</t>
  </si>
  <si>
    <t>F.43 мсп</t>
  </si>
  <si>
    <t>СО</t>
  </si>
  <si>
    <t>Выполнение  рабо по капитальному ремонту  кровли и фасада ЦРП по ранее выполненному проекту</t>
  </si>
  <si>
    <t>март 2021г.</t>
  </si>
  <si>
    <t>Выполнение  работ по устройству шлюза на КПП-1.</t>
  </si>
  <si>
    <t>сентябрь 2021г.</t>
  </si>
  <si>
    <t>Выполнение работ по монтажу оптической и звуковой сигнализации от ячеек ЦРП 10 кВ на рабочее место дежурного электромонтёра оперативной группы (ОГ) в административном корпусе</t>
  </si>
  <si>
    <t>Выполнение работ по ремонту асфальтобетонного покрытия МС ВС № 21 по ранее выполненному проекту (общей площадью ≈ 604 м2)</t>
  </si>
  <si>
    <t>июнь 2021г.</t>
  </si>
  <si>
    <t>Выполнение  работ по замене наружных трубопроводов ТВС от ТК-14 до ТК 15 с прокладкой противопожарного трубопровода</t>
  </si>
  <si>
    <t>август 2021г.</t>
  </si>
  <si>
    <t>Выполнение  работ по ремонту участка наружной сети канализации, входящей в здание Пожарного депо с гаражом на 2 автомашины.</t>
  </si>
  <si>
    <t>Выполнение  работ по ремонту въезда  в автомойку</t>
  </si>
  <si>
    <t>Выполнение  работ по ремонту кабельной линии связи МКСБ 4х4х1.2 на уч-ке ТП-15 - БПРМ-73</t>
  </si>
  <si>
    <t>4 квартал 2021г.</t>
  </si>
  <si>
    <t>Тип I должен соответствовать стандартам SAE AMS 1424 / ISO 11075. ПОЖ тип IV должен соответствовать стандартам SAE AMS 1428 / ISO 11078. Наличие паспорта продукции, Сертификата соответствия и накладных на поставляемую партию, Согласие с шаблоном договора</t>
  </si>
  <si>
    <t xml:space="preserve">По заявке Тип I - до 350, Тип 4 - до 90 </t>
  </si>
  <si>
    <t>т.</t>
  </si>
  <si>
    <t>С.30</t>
  </si>
  <si>
    <t>Приобретение по договору поставки палеца предельно-предохранительного для авиационного водила</t>
  </si>
  <si>
    <t>февраль  2021г.</t>
  </si>
  <si>
    <t>спо</t>
  </si>
  <si>
    <t>Приобретение по договору поставки колодки упорной резиновой.</t>
  </si>
  <si>
    <t>H.49</t>
  </si>
  <si>
    <t>H.49 мсп</t>
  </si>
  <si>
    <t>Предоставление услуг по перевозке работников к месту работы и обратно (вахтовые перевозки)</t>
  </si>
  <si>
    <t>усл. шт.</t>
  </si>
  <si>
    <t>февраль 2024г.</t>
  </si>
  <si>
    <t>С.29</t>
  </si>
  <si>
    <t>С.29 мсп</t>
  </si>
  <si>
    <t>апрель 2021г.</t>
  </si>
  <si>
    <t>С.19.20.2</t>
  </si>
  <si>
    <t>Приобретение по договору поставки ГСМ</t>
  </si>
  <si>
    <t>С.26</t>
  </si>
  <si>
    <t xml:space="preserve">С.26 мсп </t>
  </si>
  <si>
    <t>С.28 мсп</t>
  </si>
  <si>
    <t>ноябрь 2021г.</t>
  </si>
  <si>
    <t>июль 2021г.</t>
  </si>
  <si>
    <t>C.33</t>
  </si>
  <si>
    <t>C.33.13.19 мсп</t>
  </si>
  <si>
    <t>Выполнение работ по ремонту самоходного крана  КС-457171</t>
  </si>
  <si>
    <t>С.20</t>
  </si>
  <si>
    <t>ССЦ</t>
  </si>
  <si>
    <t>В соответствии с требованиями ст.32  ФЗ-52  "О санитарно-эпидемиологическом благополучии населения"</t>
  </si>
  <si>
    <t>Приобретение, по договору поставки хозяйственных товаров, чистящих, моющих средств</t>
  </si>
  <si>
    <t>С.10</t>
  </si>
  <si>
    <t>В соответствии с требованиями ГОСТа, наличие сертификата качества</t>
  </si>
  <si>
    <t>С.22</t>
  </si>
  <si>
    <t>Приобретение по договору  поставки посуды многоразового использования</t>
  </si>
  <si>
    <t>кг.</t>
  </si>
  <si>
    <t>C.11</t>
  </si>
  <si>
    <t>Приобретение по договору поставки  посуды и изделий из окрашенного и неокрашенного полистирола (одноразовая посуда) одноразового использования для пищевых продуктов</t>
  </si>
  <si>
    <t>Приобретение по договору поставки автоматического блинного аппарата СИКОМ РК-2.1 , либо эквивалент</t>
  </si>
  <si>
    <t>С.22 мсп</t>
  </si>
  <si>
    <t>С.27</t>
  </si>
  <si>
    <t>Приобретение по договору поставки посудомоечной машины Smeg UD503DS, либо эквивалент</t>
  </si>
  <si>
    <t>Оказание услуг по проведению химчистки</t>
  </si>
  <si>
    <t>декабрь 2022г.</t>
  </si>
  <si>
    <t>Оказание услуг по выполнению летной проверки системы светосигнального оборудования</t>
  </si>
  <si>
    <t xml:space="preserve">Наличие лицензии у поставщика услуг, выдача соответствующих документов установленного образца после выполнения летной проверки.  </t>
  </si>
  <si>
    <t>ЭСТОП</t>
  </si>
  <si>
    <t>С.27 мсп</t>
  </si>
  <si>
    <t>Приобретение по договору поставки светодиодных прожекторов наружного освещения (аналог  ДНаТ-250, 400 )</t>
  </si>
  <si>
    <t>июнь 2021 г.</t>
  </si>
  <si>
    <t>Приобретение по договору поставки Светильников Econex SkyX 480 A 5000K, 68800лм 468Вт ассиметричная КСС</t>
  </si>
  <si>
    <t>Приобретение по договору поставки светодиодных прожекторо наружного освещения (аналог  ДРЛ-250, 400 )</t>
  </si>
  <si>
    <t>Приобретение по договору поставки светодиодных светильников  Альба 2х36 (аналог ЛПО 2Х36) и светодиодных светильников "L-office-32.</t>
  </si>
  <si>
    <t>март  2021г.</t>
  </si>
  <si>
    <t>Наличие лицензии у поставщика услуг, выдача соответствующих документов после обследования.</t>
  </si>
  <si>
    <t>2 квартал 2021</t>
  </si>
  <si>
    <t>октябрь 2021г.</t>
  </si>
  <si>
    <t>Выполнение работ по реконструкции (замене) высоковольтных ячеек КСО-392 на ТП-18 (ТП ГРМ) в количестве 8 шт</t>
  </si>
  <si>
    <t>Приобретение по договору поставки безвоздушного устройства для нанесения разметки LineLazer IV 200HS</t>
  </si>
  <si>
    <t>шт</t>
  </si>
  <si>
    <t>Запрос котировок</t>
  </si>
  <si>
    <t>АС</t>
  </si>
  <si>
    <t>С.25</t>
  </si>
  <si>
    <t xml:space="preserve">С.25 мсп </t>
  </si>
  <si>
    <t xml:space="preserve">июнь 2021г. </t>
  </si>
  <si>
    <t>Приобретение по договору поставки оборудования и расходных материалов для средств механизации Аэродромной службы.</t>
  </si>
  <si>
    <t>28.99.39.190 мсп</t>
  </si>
  <si>
    <t xml:space="preserve">Отпугиватель птиц электронный Zon EL08 Telescope </t>
  </si>
  <si>
    <t>С.20.30</t>
  </si>
  <si>
    <t>Приобретение по договору поставки герметик битумно-полимерный БРИТ "NORD"</t>
  </si>
  <si>
    <t>В.08</t>
  </si>
  <si>
    <t>В.08 мсп</t>
  </si>
  <si>
    <t>Приобретение по договору поставки щебень, песок, цемент.</t>
  </si>
  <si>
    <t>м3</t>
  </si>
  <si>
    <t>Оказание услуг по поверке тележки для замера КС, Т-5</t>
  </si>
  <si>
    <t>Наличие Сертификата</t>
  </si>
  <si>
    <t>C.20.59</t>
  </si>
  <si>
    <t>Приобретение по договору поставки антигололедного реагента Нордвэй-Супер</t>
  </si>
  <si>
    <t>Сертификат  ФАВТ А.09.02867; ОСТ 54-0-830.74-99; ГОСТ ТУ 2149-001-595 86231-2009</t>
  </si>
  <si>
    <t xml:space="preserve"> декабрь  2021г.</t>
  </si>
  <si>
    <t>Продукция должна иметь сертификат  ФАВТ</t>
  </si>
  <si>
    <t>С.23</t>
  </si>
  <si>
    <t>Приобретение по договору поставки ремонтных материалов для текущего ремонта аэродромных покрытий Гранит, РМ-26(Ф)</t>
  </si>
  <si>
    <t xml:space="preserve">июль 2021г. </t>
  </si>
  <si>
    <t>Товар должен иметь сертификат ФАВТ</t>
  </si>
  <si>
    <t>M.74</t>
  </si>
  <si>
    <t>M.74 мсп</t>
  </si>
  <si>
    <t>Оказание услуг по снижению численности синантропных птиц (антиклещевой обработке территории)</t>
  </si>
  <si>
    <t>Наличие РООП ГА 89</t>
  </si>
  <si>
    <t xml:space="preserve">август 2021г. </t>
  </si>
  <si>
    <t>C.20</t>
  </si>
  <si>
    <t>С.20.59</t>
  </si>
  <si>
    <t>Приобретение по договору поставки антигололедного реагента магний хлористый "Бишофит"</t>
  </si>
  <si>
    <t>Паспорт-Сертификат, ТУ-2152-001-53573279-02</t>
  </si>
  <si>
    <t>ноябрь 2021гю</t>
  </si>
  <si>
    <t>2 квартал</t>
  </si>
  <si>
    <t>Экспертиза промышленой безопасности здания ГРП, на наружный надземный стальной газопровод с задвижкой клиновой Ду 200 мм., на наружный надземный стальной газопровод от ГРП до котельной и внутренний стальной газопровод котельной.</t>
  </si>
  <si>
    <t>Наличие обученного  и аттестованного персонала. Контрольное, испытательное и диагностическое оборудование. Средства измерения прошедшие поверку.</t>
  </si>
  <si>
    <t>Оказание услуг по проведению замеров качества электроэнергии</t>
  </si>
  <si>
    <t>В соответствии с требованиями ГОСТа, наличие сертификата качества.</t>
  </si>
  <si>
    <t>тисто</t>
  </si>
  <si>
    <r>
      <t xml:space="preserve">ПЛАН ЗАКУПОК </t>
    </r>
    <r>
      <rPr>
        <b/>
        <sz val="12"/>
        <rFont val="Times New Roman"/>
        <family val="1"/>
      </rPr>
      <t>ОАО</t>
    </r>
    <r>
      <rPr>
        <b/>
        <sz val="12"/>
        <color indexed="8"/>
        <rFont val="Times New Roman"/>
        <family val="1"/>
      </rPr>
      <t xml:space="preserve"> "АЭРОПОРТ СУРГУТ"</t>
    </r>
  </si>
  <si>
    <r>
      <rPr>
        <sz val="12"/>
        <color indexed="9"/>
        <rFont val="Times New Roman"/>
        <family val="1"/>
      </rPr>
      <t>.</t>
    </r>
    <r>
      <rPr>
        <sz val="12"/>
        <color indexed="8"/>
        <rFont val="Times New Roman"/>
        <family val="1"/>
      </rPr>
      <t>+7 (3462) 280074, +7 (3462) 280079 (отдел подготовки и проведения:  +7 (3462) 770-309, +7 (3462)770-479 )</t>
    </r>
  </si>
  <si>
    <r>
      <t xml:space="preserve">Сведения о начальной (максимальной) цене договора (цене лота), </t>
    </r>
    <r>
      <rPr>
        <b/>
        <u val="single"/>
        <sz val="12"/>
        <color indexed="8"/>
        <rFont val="Times New Roman"/>
        <family val="1"/>
      </rPr>
      <t xml:space="preserve">без учета НДС, руб. </t>
    </r>
  </si>
  <si>
    <r>
      <t>м</t>
    </r>
    <r>
      <rPr>
        <vertAlign val="superscript"/>
        <sz val="12"/>
        <rFont val="Times New Roman"/>
        <family val="1"/>
      </rPr>
      <t>2</t>
    </r>
  </si>
  <si>
    <t>С.25 мсп</t>
  </si>
  <si>
    <t>Приобретение по договору поставки баплона комбинированный металлокомпозитный со стальным лейнером БК-4-300 С</t>
  </si>
  <si>
    <t>октябрь 2021 г.</t>
  </si>
  <si>
    <t>Приобретение по договору поставки пенообразователя ПО-6РЗ марки А (или эквивалент)</t>
  </si>
  <si>
    <t>Наличие сертификата соответствия ЦС СПАСОП ГА</t>
  </si>
  <si>
    <t>т</t>
  </si>
  <si>
    <t>С.21</t>
  </si>
  <si>
    <t xml:space="preserve">1 квартал 2021г. </t>
  </si>
  <si>
    <t>C.18</t>
  </si>
  <si>
    <t>Бирки должны быть установленного образца (согласованные Заказчиком) и совместимы с имеющимся оборудованием</t>
  </si>
  <si>
    <t>декабрь 221г.</t>
  </si>
  <si>
    <t>СОП</t>
  </si>
  <si>
    <t>Приобретение по договору поставки бланочной продукции (посадочные талоны)</t>
  </si>
  <si>
    <t>С.13</t>
  </si>
  <si>
    <t>Приобретение по договору поставки бланочной продукции (ручная кладь)</t>
  </si>
  <si>
    <t xml:space="preserve">Бирки должны быть установленного образца (согласованные Заказчиком) </t>
  </si>
  <si>
    <t>C.18 мсп</t>
  </si>
  <si>
    <t>Приобретение по договору поставки бланочной продукции (багажные бирки).</t>
  </si>
  <si>
    <t>Выполнение  работ по огнезащитной обработке кабельных линий 10кВ в кабельных полуэтажах ЦРП-10кВ и ТП-15.</t>
  </si>
  <si>
    <t>Ноябрьский филиал</t>
  </si>
  <si>
    <t>Выполнение работ (оказание услуг) по комплексной уборке объектов (служебных и производственных помещений, уборке территории)</t>
  </si>
  <si>
    <t>Строительный отдел</t>
  </si>
  <si>
    <t>С.17</t>
  </si>
  <si>
    <t>С.17 мсп</t>
  </si>
  <si>
    <t>Приобретение по договору поставки бумаги листовой для офисной техники</t>
  </si>
  <si>
    <t>упаковка  (500лист)</t>
  </si>
  <si>
    <t>Материально-техническое снабжение</t>
  </si>
  <si>
    <t>С.14</t>
  </si>
  <si>
    <t>Приобретение по договору поставки форменной одежды</t>
  </si>
  <si>
    <t>796/715/839</t>
  </si>
  <si>
    <t>шт/пара/комплект</t>
  </si>
  <si>
    <t xml:space="preserve">  С.20</t>
  </si>
  <si>
    <t>С.20.59.43</t>
  </si>
  <si>
    <t>Приобретение по договору поставки масла и специальных жидкостей</t>
  </si>
  <si>
    <t>112/166</t>
  </si>
  <si>
    <t>л/кг</t>
  </si>
  <si>
    <t>февраль 2021г.</t>
  </si>
  <si>
    <t>Автотранспортный участок СНО</t>
  </si>
  <si>
    <t>796/715</t>
  </si>
  <si>
    <t>шт/пара</t>
  </si>
  <si>
    <t>Испытание пожарных наружных лестниц и выдача соответствующего заключения</t>
  </si>
  <si>
    <t>879</t>
  </si>
  <si>
    <t>Выполнение работ по расчистке трассы ВЛ-10кВ от древесно-кустарниковой растительности</t>
  </si>
  <si>
    <t>га</t>
  </si>
  <si>
    <t>июль  2021г.</t>
  </si>
  <si>
    <t>Участок ЭСТОП СНО</t>
  </si>
  <si>
    <t>Выполнение работ по выравниванию опоры ЛЭП в составе ВЛ-10</t>
  </si>
  <si>
    <t>Выполнение работ по выравниванию опор:  опора ВЛ-10 - 2шт.                   опора ВЛ-0,4 - 1шт.</t>
  </si>
  <si>
    <t xml:space="preserve">Выполнение работ по
выравниванию опоры освещения склада ГСМ </t>
  </si>
  <si>
    <t xml:space="preserve">Выполнение работ по частичному переносу периметрового ограждения ВПП </t>
  </si>
  <si>
    <t>018</t>
  </si>
  <si>
    <t>пог.м.</t>
  </si>
  <si>
    <t xml:space="preserve">Предоставление услуг связи по передаче технологических телеграмм и обеспечению оповещения </t>
  </si>
  <si>
    <t>Предоставление услуг громкоговорящей связи, предоставление услуг по аварийному оповещению, предоставление услуг радиосвязи (радиостанция стационарная)</t>
  </si>
  <si>
    <t>декабрь          2021г.</t>
  </si>
  <si>
    <t>Участок Телекоммуникации и связи СНО</t>
  </si>
  <si>
    <t>Приобретение лицензии на право использования антивирусной защиты для локальной вычислительной сети предприятия</t>
  </si>
  <si>
    <t>Dr.WEB, лицензирование серверов и рабочих мест, общее кол-во 100 шт.</t>
  </si>
  <si>
    <t>С.26 мсп</t>
  </si>
  <si>
    <t>Приобретение по договору поставки печи конвекционной с пароувлажнением</t>
  </si>
  <si>
    <t>март         2021г.</t>
  </si>
  <si>
    <t>Служба бортового и бытового обслуживания</t>
  </si>
  <si>
    <t>Приобретение по договору поставки продуктов питания: безалкогольные напитки</t>
  </si>
  <si>
    <t>л.</t>
  </si>
  <si>
    <t>Приобретение по договору поставки продуктов питания: напитки из солода</t>
  </si>
  <si>
    <t>Приобретение по договору поставки продуктов питания:                              Продукты в индивидуальной упаковке</t>
  </si>
  <si>
    <t>Приобретение по договору поставки посуды и изделий из окрашенного и неокрашенного полистирола (одноразовая посуда) одноразового использования для пищевых продуктов</t>
  </si>
  <si>
    <t>Оказание услуг по предоставлению доступа к сети Интернет (основной канал")</t>
  </si>
  <si>
    <t>М.71.12.40.120</t>
  </si>
  <si>
    <t>Проведение метрологических работ и услуг</t>
  </si>
  <si>
    <t>Наличие аттестата аккредитации на право поверки средств измерений</t>
  </si>
  <si>
    <t>декабрь          2021 г.</t>
  </si>
  <si>
    <t>Охрана труда</t>
  </si>
  <si>
    <t>Q.86</t>
  </si>
  <si>
    <t>Оказание платных медицинских услуг по проведению предварительного и периодического медицинских осмотров работников</t>
  </si>
  <si>
    <t>Наличие лицензии, квалифицированного медицинского персонала</t>
  </si>
  <si>
    <t>чел.</t>
  </si>
  <si>
    <t>Е.38</t>
  </si>
  <si>
    <t xml:space="preserve">Оказание услуг  по вывозу твердых отходов </t>
  </si>
  <si>
    <t>Наличие лицензии на транспортировку, прием, захоронение  отходов</t>
  </si>
  <si>
    <t>м³</t>
  </si>
  <si>
    <t>Проведение индивидуальной дозиметрии персонала</t>
  </si>
  <si>
    <t>Наличие лицензии, квалифицированного  персонала</t>
  </si>
  <si>
    <t>D.35</t>
  </si>
  <si>
    <t>Оказание услуг по транспортировке природного газа</t>
  </si>
  <si>
    <t>Услуги должны быть оказаны в соответствии с ФЗ от 31.03.1999г. №69 ФЗ Правила поставки газа в РФ №162 от 05.02.1998г. ГОСТ 5542-57</t>
  </si>
  <si>
    <t>1000м3</t>
  </si>
  <si>
    <t>1841000 м3</t>
  </si>
  <si>
    <t>Служба ТиСТО</t>
  </si>
  <si>
    <t>Оказание услуг  по техническому и аварийному обслуживанию объектов газового оборудования</t>
  </si>
  <si>
    <t>Услуги должны быть оказаны в соответствии с ФЗ №115-ФЗ от 21.07.1997г. ПБ 12-529-03</t>
  </si>
  <si>
    <t>Оказание услуг по аварийному обслуживанию объектов по локализации и ликвидации ЧС</t>
  </si>
  <si>
    <t>Услуги должны быть оказаны в соответствии с ФЗ №151-ФЗ от 22.08.1995 г., ФЗ №116-ФЗ от 21.07.1997г о ПБ ОПО.</t>
  </si>
  <si>
    <t>796/006</t>
  </si>
  <si>
    <t>шт./м.</t>
  </si>
  <si>
    <t>230/500</t>
  </si>
  <si>
    <t>апрель  2021г.</t>
  </si>
  <si>
    <t>Оказание услуг по проведению подготовки к поверке средств измерений, аттестации испытательного оборудования, проверки технического состояния вспомогательного оборудования</t>
  </si>
  <si>
    <t>Наличие разрешительных документов на право оказания услуг</t>
  </si>
  <si>
    <t>Оказание услуг по проведению сертификационных испытаний по схеме №4 технических средств видеонаблюдения</t>
  </si>
  <si>
    <t>Сертификация, разработка проектов</t>
  </si>
  <si>
    <t>Оказание услуг по проведению сертификационных испытаний по схеме №4 технических средств досмотра</t>
  </si>
  <si>
    <t>Оказание услуг по обеспечению аэронавигационной информацией</t>
  </si>
  <si>
    <t>Соответствие требованиям ФАП утв. 11.03.2010 №138</t>
  </si>
  <si>
    <t>Оказание услуг по предупреждению и ликвидации ЧС вызванных разливами нефти и нефтепродуктов на опасных производственных объектах</t>
  </si>
  <si>
    <t>Оказание услуг должно проводиться в соответствии с ФЗ №115-ФЗ от 21.07.1997г. ПБ 12-529-03</t>
  </si>
  <si>
    <t>Участок ГСМ СНО</t>
  </si>
  <si>
    <t>Оказание услуг по градуировке трубопроводов на расходном складе ГСМ и межскладского трубопровода</t>
  </si>
  <si>
    <t>Выполнение работ (оказание услуг) по облету ССО</t>
  </si>
  <si>
    <t>Требования к эксплуатации светосигнального оборудования ФАП №1</t>
  </si>
  <si>
    <t>Оказание услуг по проведению сертификации лаборатории участка ГСМ СНО</t>
  </si>
  <si>
    <t>Наличие разрешительных документов на право проведения сертификации</t>
  </si>
  <si>
    <t>Оказание транспортных услуг по доставке работников автобусным транспортом к месту работы и обратно</t>
  </si>
  <si>
    <t>В соответствии с требованиями ТР ТС 018/2011</t>
  </si>
  <si>
    <t>Оказание услуг по лицензированию на осуществление продажи алкогольной продукции</t>
  </si>
  <si>
    <t>Наличие разрешительных документов на право проведения лицензирования продажи алкогольной продукции</t>
  </si>
  <si>
    <t>Приобретение по договору поставки продуктов питания: продукты  
консервированные</t>
  </si>
  <si>
    <t>Приобретение по договору поставки продуктов питания :Колбасные изделия</t>
  </si>
  <si>
    <t xml:space="preserve">Трансформатор  ИОТ-45 Трансформатор  ИОТ-100 Трансформатор  ИОТ-200 Светофильтр желтый ½ 92302Д005В. Светофильтр синий 92302Д008Д. Светофильтр синий 92302Д008Д. Светофильтр зеленый пол. ½  92302Д005С. Светофильтр красный пол. ½  92302Д005С. Светофильтр THORN 96216909 Х1 для глиссадных огней. Рассеиватель зеленый 95201 Ломкая муфта 93002 D001А Лампа HRJF 45 Вт /6,6А  Лампа HRJF 100 Вт /6,6А  Лампа HRJF 200 Вт /6,6А   Кабель КВОРНЭ-6               </t>
  </si>
  <si>
    <t>С.32</t>
  </si>
  <si>
    <t>Приобретение по договору поставки подметально-уборочных щеток</t>
  </si>
  <si>
    <t>Щетка кассетная с металлическим ворсом 1050х300мм или 700х300мм, совместимость со спецмашинами типа SCHMIDT CJS914 Super II</t>
  </si>
  <si>
    <t>ССТ</t>
  </si>
  <si>
    <t>G.45</t>
  </si>
  <si>
    <t>Приобретение по договору поставки угольного сорбента МИУ-2 0,5-3мм</t>
  </si>
  <si>
    <t>СЭО</t>
  </si>
  <si>
    <t>Приобретение по договору поставки Клиноптололит - Цеолита 4А 0,7 - 1,5 мм природный, либо эквивалент</t>
  </si>
  <si>
    <t>Приобретение по договору поставки джойстика управления поворотом кабины оператора спецмашины типа JBT TEMPEST 2</t>
  </si>
  <si>
    <t>796, 166, 168</t>
  </si>
  <si>
    <t>С.26 смп</t>
  </si>
  <si>
    <t>Приобретение по договору поставки анализатора цепей векторный "Обзор-TR1300/1" (калибратор системы посадки ILS)</t>
  </si>
  <si>
    <t>ЭРТОС</t>
  </si>
  <si>
    <t>Приобретение по договору поставки  снегоуборщика Husqvarna</t>
  </si>
  <si>
    <t>Приобретение по договору поставки анализатора химических и биологических агентов "ХимЭксперт-Т"</t>
  </si>
  <si>
    <t>Наличие сертификата на соответствие требованиям к функциональным свойствам технических средств обеспечения транспортной безопасности, утверждённым постановлением Правительства Российской Федерации от 26 сентября 2016 г. №969.</t>
  </si>
  <si>
    <t xml:space="preserve">сентябрь 2021г. </t>
  </si>
  <si>
    <t>САБ</t>
  </si>
  <si>
    <t>C.26</t>
  </si>
  <si>
    <t>C.26   мсп</t>
  </si>
  <si>
    <t>Выполнение работ (оказание услуг) по проведению летной проверки: годовая программа - СП-200 (ILS 1 категории) - 1 направление, VOR/DME - 1 направление, глиссадные огни - 2 направления, огни высокой интенсивности - 1 направление. КРМ - специальная летная проверка</t>
  </si>
  <si>
    <t>Проведение летной проверки оборудования РТОП и АС, ЭСТОП в соответствии с ФАП "Лётные проверки наземных средств радиотехнического обеспечения полётов, авиационной электросвязи и систем светосигнального оборудования гражданской авиации"</t>
  </si>
  <si>
    <t>Наличие сертификата производителя на право производства ремонтных работ, работ по настройке и пуско-наладке оборудования СП-200 (производство ЗАО "НИИИТ-РТС")</t>
  </si>
  <si>
    <t>С.33.12.2</t>
  </si>
  <si>
    <t>Проведение работ по техническому обслуживанию ГГС DCP производства Neumann Elektronik</t>
  </si>
  <si>
    <t>Выполнение работ (оказание услуг) по проведению поверки метеорологического оборудования системы АМИС-РФ (на базе метеоборудования Viasala) - 30 элементов.</t>
  </si>
  <si>
    <t>Наличие права проведения метрологической поверки аэродромного метеорологического оборудования в соответствии с утвержденными должным образом методиками с правом выдачи свидетельства о поверке установленного образца</t>
  </si>
  <si>
    <t>Выполнение работ (оказание услуг) по проведению поверки средств измерений и контрольно-поверочной аппаратуры средств РТОП и АС (19 приборов)</t>
  </si>
  <si>
    <t>Проведение поверки в соответствии с Приказом Минпромторга РФ №1815 от 02.07.2015</t>
  </si>
  <si>
    <t>Проведение работ по ремонту генератора рентгеновского излучения HI-RAY10V80 для РДУ Smiths Detection HiScan5180si</t>
  </si>
  <si>
    <t>Наличие сертификата производителя на право производства ремонтных работ, работ на настройке и пуско-наладке оборудования Smiths Detection. Гарантия на работы не менее 12 месяцев.</t>
  </si>
  <si>
    <t>2 квартал 2020г.</t>
  </si>
  <si>
    <t>Выполнение работ по техническому ремонту и поставке запасных частей для автоматического радиопеленгатора DF-2000 производства АО "Азимут"</t>
  </si>
  <si>
    <t>Наличие сертификата производителя на право производства ремонтных работ, работ по настройке и пуско-наладке оборудования АРП DF-2000 (производство АО "Азимут")</t>
  </si>
  <si>
    <t>Выполнение работ по техническому ремонту оборудования радиомаячной системы СП-200 производства АО НИИИТ-РТС</t>
  </si>
  <si>
    <t>Выполнение работ (оказание услуг) по техническому сопровождению ЦКС "Монитор", "Монитор-АДП" производства ООО "МониторСофт"</t>
  </si>
  <si>
    <t>Выполнение работ по техническому ремонту оборудования обзорного радиолокатора аэродромного АОРЛ-1АС (производства ЧРЗ "Полет")</t>
  </si>
  <si>
    <t>Наличие сертификата производителя на право производства ремонтных работ, работ по настройке и пуско-наладке оборудования АОРЛ-1АС (производство АО "ЧРЗ "Полет")</t>
  </si>
  <si>
    <t>Выполнение работ по техническому ремонту оборудования СРДП "Авиатон-32" (производства "Еврааз")</t>
  </si>
  <si>
    <t>Наличие сертификата производителя на право производства ремонтных работ, работ по настройке и пуско-наладке оборудования СРДП "Авиатон-32" (производства "Еврааз")</t>
  </si>
  <si>
    <t>Выполнение работ по техническому ремонту оборудования авиационной радиосвязи "Фазан 19" (производства "Владимирский завод "Электроприбор")</t>
  </si>
  <si>
    <t>Наличие сертификата производителя на право производства ремонтных работ, работ по настройке и пуско-наладке оборудования авиационной радиосвязи "Фазан 19" (производства "Владимирский завод "Электроприбор")</t>
  </si>
  <si>
    <t>Выполнение работ по техническому ремонту оборудования СКРС "Камертон" (производства "Децима")</t>
  </si>
  <si>
    <t>Наличие сертификата производителя на право производства ремонтных работ, работ по настройке и пуско-наладке оборудования СКРС "Камертон" (производства "Децима")</t>
  </si>
  <si>
    <t>К.65</t>
  </si>
  <si>
    <t>К.65.11</t>
  </si>
  <si>
    <t>Оказание услуг по страхованию жизни, здоровья и трудоспособности спасателей аварийно-спасательной службы</t>
  </si>
  <si>
    <t xml:space="preserve">Наличие лицензии на оказание страховых услуг </t>
  </si>
  <si>
    <t>СПАСОП</t>
  </si>
  <si>
    <t>С. 20</t>
  </si>
  <si>
    <t>С. 20.3</t>
  </si>
  <si>
    <t>Продукция должна иметь сертификат ФАФТ</t>
  </si>
  <si>
    <t>УАО</t>
  </si>
  <si>
    <t>20.30</t>
  </si>
  <si>
    <t>Приобретение по договору поставки  герметика битумно - полимерного  БРИТ- NORD</t>
  </si>
  <si>
    <t>С 25</t>
  </si>
  <si>
    <t>Приобретение по договору поставки  демаркировщика для удаления аэродромной разметки</t>
  </si>
  <si>
    <t>Приобретение по договору поставки ленты конвейерной  Flexcam 1000x23360 mm, (с замком)</t>
  </si>
  <si>
    <t>Сертификация лент конвейерных</t>
  </si>
  <si>
    <t>Приобретение по договору поставки продукции противообледенительная жидкость Octaflo Lyod  (Тип 1)</t>
  </si>
  <si>
    <t>В соответствии с требованиями ГОСТа, наличие сертификата качества, наличие паспортов завода изготовителя</t>
  </si>
  <si>
    <t>м.куб</t>
  </si>
  <si>
    <t>УГСМ</t>
  </si>
  <si>
    <t>Приобретение по договору поставки продукции противообледенительная жидкость MAXFLIGHT AVIA (Тип 4)</t>
  </si>
  <si>
    <t>С. 32</t>
  </si>
  <si>
    <t>Приобретение по договору поставки  фильтрующих элементов</t>
  </si>
  <si>
    <t>май                       2021г.</t>
  </si>
  <si>
    <t>Приобретение по договору поставки наконечника нижней заправки для АФТ-30</t>
  </si>
  <si>
    <t>Приобретение по договору поставки  мини топливораздаточной колонки для дизельного топлива</t>
  </si>
  <si>
    <t>Наличие сертификата качества, наличие паспортов завода изготовителя, наличие действующего свидетельства о поверке счетчика литромера, совместимость с имеющимся оборудованием</t>
  </si>
  <si>
    <t>C.19</t>
  </si>
  <si>
    <t>Приобретение по договору поставки продукции авиаГСМ (ТС-1, "И-М", Бензин, Дизельное топливо)</t>
  </si>
  <si>
    <t>4 квартал 2020г.</t>
  </si>
  <si>
    <t>январь-декабрь 2021г.</t>
  </si>
  <si>
    <t>Оказание услуг по контролю качества авиаГСМ</t>
  </si>
  <si>
    <t>С.25мсп</t>
  </si>
  <si>
    <t>Филиал "Аэропорт Талакан"</t>
  </si>
  <si>
    <t xml:space="preserve">Оказание услуг по  информационному обслуживанию (Абонентское обслуживание, формализованные сообщения)  </t>
  </si>
  <si>
    <t>Оказание услуг  по сопровождению программного продукта "Автоматизированная система управления агентской деятельностью (AS Next - ABC)"</t>
  </si>
  <si>
    <t xml:space="preserve">Наличие документов, подтверждающих качество изделий. Срок годности не менее 1 года, целостность упаковки не нарушена </t>
  </si>
  <si>
    <t>Приобретение по договору поставки медикаментов</t>
  </si>
  <si>
    <t>Оказание услуг по проведению лабораторных исследований в рамках производственного контроля</t>
  </si>
  <si>
    <t>Приобретение по договору поставки профессиональной химии</t>
  </si>
  <si>
    <t>Антифриз зеленый 31кг. Тосол 1175кг.     Масло Ford Formula 15л.  Масло Mobil Delvac 60л. Масло Mobil Supeг3000 5л. Масло Лукойл Авангард 10/40 909л.  Масло М10ДМ 592л.  Масло М8В 160л.  Масло М8М 20л. Масло ТМ-5  16л.   МаслоТСП-15 1304,7л. Масло ATF DEXTRON lll 20л. Масло Shell Tellus Arctic32  170л.  Масло АМГ-10  50л. Масло ВМГЗ-45  1222,3л.</t>
  </si>
  <si>
    <t>Приобретение по договору поставки спецодежды</t>
  </si>
  <si>
    <t>Скорость доступа не менее 50 Мб/сек., задержка прохождения сигнала не более 100 мсек., объём трафика не влияет на стоимость услуги, использование линий, каналов, коммутационного оборудования изолированного от оборудования для организации резервного канала доступа в Интернет.</t>
  </si>
  <si>
    <t>Приобретение запчастей и материалов для ССО</t>
  </si>
  <si>
    <t xml:space="preserve">Приобретение по договору поставки СИЗ (мыло, перчатки и т.д.) </t>
  </si>
  <si>
    <t>Выполнение работ по проведению  технического обслуживания спецтранспорта (спецмашин марки GUINAULT)</t>
  </si>
  <si>
    <t>Антифриз зеленый
Антифриз красный
Масло Shell Tellus S4 WX32  Масло Shell Tellus S2 V46
Масло ВМГЗ
Масло Shell Rimula M6 (Mobil Delvac)
Масло Лукойл Авангард Ультра 5W40
Тосол А40, Масло редукторное Mobil SHC XMP 220 216л (аналог), Масло универсальное Mobil Agti 5W40, Моющее средство для стекол  ,Смазка ШРУС,  Масло ZIC DEXTRON III, Автошампунь, Смазка "Жидкий ключ". Наличие сертификатов соответствия, качества и пр. В соответствии с Техническим заданием Заказчика.</t>
  </si>
  <si>
    <t>Наличие сертификата соответствия на поставляемую продукцию. Гарантия не менее 12 месяцев. В соответствии с Техническим заданием Заказчика.</t>
  </si>
  <si>
    <t>Наличие паспорта завода изготовителя. В соответствии с Техническим заданием Заказчика.</t>
  </si>
  <si>
    <t>Приобретение по договору поставки досмотрового металлоискателя детектора радиоактивных объектов "СФИНКС" ВМ-611РД-2.0</t>
  </si>
  <si>
    <t>Приобретение запасных частей для радиомаячной системы СП-200 (производства АО НИИИТ-РТС)</t>
  </si>
  <si>
    <t xml:space="preserve">Выполняемые работы (оказываемые услуги) должны быть выполнены в соответствии Техническими характеристиками оборудования </t>
  </si>
  <si>
    <t>Наличие документации, подтверждающей право контрагента оказывать услуги по техническому обслуживанию, текущему ремонту и диагностике аэродромной спецтехники марок SCHMIDT, JBT, TUG, KOCOVERK</t>
  </si>
  <si>
    <t>Наличие сертифицированной лаборатории</t>
  </si>
  <si>
    <t>C.26 мсп</t>
  </si>
  <si>
    <t>Приобретение по договору поставки комплекта ПК+МФУ</t>
  </si>
  <si>
    <t>796</t>
  </si>
  <si>
    <t>АуЦ</t>
  </si>
  <si>
    <t>Приобретение по договору поставки комплекта презентационного оборудования. (Экран, проектор, ноутбук)</t>
  </si>
  <si>
    <t>839</t>
  </si>
  <si>
    <t>компл.</t>
  </si>
  <si>
    <t>Ауц</t>
  </si>
  <si>
    <t>Поставка оборудования в соответствии со спецификацией, наличие сертификатов качества, обеспечение гарантийного обслуживания</t>
  </si>
  <si>
    <t>СиТ</t>
  </si>
  <si>
    <t xml:space="preserve">Приобретение по договору поставки оборудования для системы наблюдения из 20 камер и 2 сетевых хранилищ </t>
  </si>
  <si>
    <t>СиТ +САБ</t>
  </si>
  <si>
    <t>Приобретение по договору поставки сканера штрих кода для системы регистрации</t>
  </si>
  <si>
    <t>Приобретение по договору поставки информационных мониторов</t>
  </si>
  <si>
    <t xml:space="preserve">Скорость доступа не ниже 30 Мбит в сек синхронно. </t>
  </si>
  <si>
    <t>Оказание услуг по предосталению доступп к системе Консультант +</t>
  </si>
  <si>
    <t>В соответствии с тарифным планом</t>
  </si>
  <si>
    <t>Приобретение по договору поставки антивирусного пакета DrWEB</t>
  </si>
  <si>
    <t>Приобретение по договору поставки модуля выдачи карт (АСКД)</t>
  </si>
  <si>
    <t>Оказание телекоммуникационных услуг - доступ к  сети Интернет  Wi-Fi Гостиница Полёт</t>
  </si>
  <si>
    <t xml:space="preserve">Оказание телекоммуникационных услуг - доступ к  сети Интернет </t>
  </si>
  <si>
    <t>Приобретение по договору поставки специализированных товаров для обслуживания ВС- специальная химия</t>
  </si>
  <si>
    <t>Приобретение по договору  поставки продуктов питания: мясные и колбасные изделия</t>
  </si>
  <si>
    <t>Приобретение по договору  поставки продуктов питания: куриное и перепелиное яйцо</t>
  </si>
  <si>
    <t>Приобретение по договору поставки  продуктов питания (бакалея)</t>
  </si>
  <si>
    <t>Приобретение по договору  поставки продуктов питания: консервированные продукты</t>
  </si>
  <si>
    <t>Приобретение по договору  поставки продуктов питания: рыба и рыбные продукты (переработанные)</t>
  </si>
  <si>
    <t>Приобретение по договору  поставки продуктов питания в глубокой заморозке</t>
  </si>
  <si>
    <t>Приобретение по договору  поставки продуктов питания: мясо</t>
  </si>
  <si>
    <t>Приобретение по договору поставки  продуктов питания: безалкогольные напитки</t>
  </si>
  <si>
    <t>Приобретение по договору поставки
напитков из солода</t>
  </si>
  <si>
    <t>Приобретение по договору поставки крепкого алкоголя</t>
  </si>
  <si>
    <t>Приобретение по договору поставки  продуктов питания: мороженое</t>
  </si>
  <si>
    <t>Приобретение по договору поставки  кондитерской продукции (кондитерские изделия -шоколад, печенья, вафли)</t>
  </si>
  <si>
    <t>Приобретение по договору поставки хлебобулочных изделий глубокой заморозки</t>
  </si>
  <si>
    <t xml:space="preserve">Приобретение по договору поставки хлебобулочных изделий </t>
  </si>
  <si>
    <t>Приобретение по договору поставки кофе, чая</t>
  </si>
  <si>
    <t>Приобретение по договору поставки продуктов питания:
продукты в индивидуальной упаковки</t>
  </si>
  <si>
    <t>Приобретение по договору  поставки продуктов питания: молочные продукты</t>
  </si>
  <si>
    <t>Приобретение по договору  поставки продуктов питания: овощи и фрукты</t>
  </si>
  <si>
    <t>Приобретение по договору поставки " Отпугиватель птиц светобликовой механический".</t>
  </si>
  <si>
    <t>здрав-пункт</t>
  </si>
  <si>
    <t>Приобретение по договору поставки лакокрасочной продукции для маркировки искуССТвенных покрытий аэродрома</t>
  </si>
  <si>
    <t>Приобретение по договору поставки защитно-воССТановительного состава</t>
  </si>
  <si>
    <t xml:space="preserve">Приобретение по договору поставки лакокрасочной продукции, для маркировки искуССТвенных покрытий аэродрома </t>
  </si>
  <si>
    <t>Выполнение работ(оказание услуг) по содержанию и уборке Аэровокзального комплекса аэропорта г.Сургута</t>
  </si>
  <si>
    <t>Аэровокзал</t>
  </si>
  <si>
    <t>Выполнение  работ по комплексному ремонту административных, служебно-бытовых и производственных помещений Аэровокзала  (выборочно), в т.ч. ремонт полов из керамической плитки, обновление байрамикса</t>
  </si>
  <si>
    <t>Соответствие Техническим требованиям ГОСТ Р53254-2009, наличие квалифицированного персонала, инвентаря и оборудования.</t>
  </si>
  <si>
    <t>Наименование Заказчика.</t>
  </si>
  <si>
    <t>Адрес местонахождения Заказчика.</t>
  </si>
  <si>
    <t>Телефон Заказчика.</t>
  </si>
  <si>
    <t>Электронная почта Заказчика.</t>
  </si>
  <si>
    <t>По заявкам Заказчика.</t>
  </si>
  <si>
    <t>по заявкам Заказчика.</t>
  </si>
  <si>
    <t xml:space="preserve">Наличие паспорта и сертификата на светодиодные светильники.   Спецификация, тип и характеристики указаны в техническом задании Заказчика..  </t>
  </si>
  <si>
    <t>Наличие необходимого персонала, оборудования. В соответствии с Техническим заданием Заказчика.</t>
  </si>
  <si>
    <t xml:space="preserve">В соответствии с Техническим заданием Заказчика.. Наличие у исполнителя сертификата качества, сертификата соответствия и пр. необходимой документации на асфальтобетонную смесь. Наличие персонала и оборудования  у исполнителя.  </t>
  </si>
  <si>
    <t>Контроль качества авиаГСМ в лаборатории Исполнителя проводится  с использованием стандартизированных методов испытаний, установленным в стандартах  на данный продукт. Лаборатория Исполнителя должна производить  испытания представленных проб  авиаГСМ в соответствии с методами испытаний квалифицированными специалистами без привлечения субисполнителей. При положительных результатах испытаний представленных проб авиаГСМ оформляется паспорт качества - документ, письменно удостоверяющий, что идентифицированный должным образом продукт соответствует установленным требованиям ГОСТ, и может быть использованы по прямому назначению. Количество проб может меняться в зависимости от производственной необходимости Заказчика.</t>
  </si>
  <si>
    <t>В соответствии с Техническим заданием Заказчика.</t>
  </si>
  <si>
    <t>Выполнение работ должно проводиться в соответствии с Техническим заданием Заказчика., соответствовать действующим нормам. Наличие квалифицированного персонала и оборудования у Исполнителя.</t>
  </si>
  <si>
    <t xml:space="preserve">Соответствие требованиям Заказчика. </t>
  </si>
  <si>
    <t xml:space="preserve">по заявкам Заказчика. </t>
  </si>
  <si>
    <t xml:space="preserve">Выполнение работ по текущему ремонту, техническому обслуживанию, проведению диагностик транспортных средств Заказчика.. </t>
  </si>
  <si>
    <t>Наличие сертификата качества. В соответствие с Техническим заданием Заказчика.</t>
  </si>
  <si>
    <t>Наличие сертификата качества, Совместимость с имеющим оборудованием.</t>
  </si>
  <si>
    <t>Наличие сертификата соответствия на поставляемую продукцию. Гарантия не менее 12 месяцев. Наличие сертификата соответствия по требованиям Постановления Правительства РФ №969 от 26.09.2016. В соответствии с Техническим заданием Заказчика.</t>
  </si>
  <si>
    <t>Приобретение по договору поставки радиостанций Motorola DP1400, Motorola DM1400 (либо эквивалент)</t>
  </si>
  <si>
    <t>Выполнение работ по восстановлению отмостки Аэровокзала</t>
  </si>
  <si>
    <t>Выполнение работ по восстановлению отмостки багажного отделения</t>
  </si>
  <si>
    <t>Приобретение по договору поставки продуктов питания: мясо и мясные продукты; рыба и рыбные продукты переработанные</t>
  </si>
  <si>
    <t>Наличие сертификата соответствия, паспорта изделия на поставляемую продукцию. Гарантия не менее 12 месяцев.</t>
  </si>
  <si>
    <t>Приобретение по договору поставки перчаток парадных</t>
  </si>
  <si>
    <t>Наличие сертификата соответствия, паспорта изделия на поставляемую продукцию.</t>
  </si>
  <si>
    <t>Приобретение по договору поставки карт (АСКД)</t>
  </si>
  <si>
    <t>С.18</t>
  </si>
  <si>
    <t>С.18.12 мсп</t>
  </si>
  <si>
    <t>Приобретение по договору поставки - Номерные стикеры "САБ досмотрено"</t>
  </si>
  <si>
    <t>Приобретение по договору поставки карт (СКУД бюро пропусков)</t>
  </si>
  <si>
    <t>С.22.29.22 мсп</t>
  </si>
  <si>
    <t>Приобретение по договору поставки ленты для  пропусков</t>
  </si>
  <si>
    <t>Доставка сотрудников АО "Аэропорт Сургут" к месту работы и обратно, по установленным Закзчиком маршрутам. Наличие лицензии.  В соответствии с Техническим заданием Заказчика.</t>
  </si>
  <si>
    <t>Приобретение по договору поставки радиостанций Motorolla DP-1400 (либо эквивалент)</t>
  </si>
  <si>
    <t>Совместимость  с системами спецмашины типа JBT TEMPEST 2. В соответствии с Техническим заданием Заказчика.</t>
  </si>
  <si>
    <t>Наличие паспортов завода изготовителя.</t>
  </si>
  <si>
    <t>Оказание платных медицинских услуг (предварительный и периодический медицинский осмотр)</t>
  </si>
  <si>
    <t xml:space="preserve">Наличие лицензии на оказание платных медицинких услуг, квалифицированного персонала и оборудования.
</t>
  </si>
  <si>
    <t>Оказание платных медицинских услуг (психиатрическое освидетельсование)</t>
  </si>
  <si>
    <t>Аэродромная тормозная тележка АТТ-2М с прибором визуальной регистрации Бриз-КС</t>
  </si>
  <si>
    <t xml:space="preserve">Директор по НТО - главный инженер </t>
  </si>
  <si>
    <t xml:space="preserve">Директор по строительству и  эксплуатации наземных сооружений </t>
  </si>
  <si>
    <t xml:space="preserve">А.Н. Монастырский </t>
  </si>
  <si>
    <t xml:space="preserve">Директор по административно - правовой работе </t>
  </si>
  <si>
    <t xml:space="preserve">И.А. Емельяненко </t>
  </si>
  <si>
    <t xml:space="preserve">Директор по авиационной безопасности </t>
  </si>
  <si>
    <t xml:space="preserve">И.А.Белоус </t>
  </si>
  <si>
    <t xml:space="preserve">Директор по финансам </t>
  </si>
  <si>
    <t xml:space="preserve">М.А. Потоцкая </t>
  </si>
  <si>
    <t>Начальник экономического управления</t>
  </si>
  <si>
    <t>М.С. Ткаченко</t>
  </si>
  <si>
    <t xml:space="preserve">Руководитель комплекса закупок и логистики </t>
  </si>
  <si>
    <t xml:space="preserve">О.В. Леушева </t>
  </si>
  <si>
    <t>8(3462)770479</t>
  </si>
  <si>
    <t xml:space="preserve">Проверила: Глухих Светлана Геннадьевна, начальник экономического отдела </t>
  </si>
  <si>
    <t>8(3462)770489</t>
  </si>
  <si>
    <t>Е.Л. Белодедов</t>
  </si>
  <si>
    <t>по заявкам Заказчика</t>
  </si>
  <si>
    <t>СХО</t>
  </si>
  <si>
    <t>С.17.1 мсп</t>
  </si>
  <si>
    <t>Приобретение по договору поставки офисной бумаги формата А4, А3.</t>
  </si>
  <si>
    <t>Оказание платных медицинских услуг (профессиональная гигиеническая подготовка и аттестация должностных лиц и работников)</t>
  </si>
  <si>
    <t>Наличие лицензии на оказание образовательных услуг</t>
  </si>
  <si>
    <t xml:space="preserve"> декабрь 2021г.</t>
  </si>
  <si>
    <t>М.71.20.7</t>
  </si>
  <si>
    <t>Оказание услуг по проведению специальной оценки условий труда (1168 раб.мест) Головное предприятие, Березовский филиал, Филиал «Аэропорт Талакан», Ноябрьский филиал</t>
  </si>
  <si>
    <t xml:space="preserve">Наличие лицензии у учреждения в соотвествии с действующими стандартами </t>
  </si>
  <si>
    <t>ССт</t>
  </si>
  <si>
    <t>В соответствии с техническим заданием Заказчика. Наличие сертификата соответствия производителя.</t>
  </si>
  <si>
    <t>литров</t>
  </si>
  <si>
    <t>71112000000, 71112654000</t>
  </si>
  <si>
    <t xml:space="preserve">ХМАО - Югра, пгт. Березово, пгт. Игрим </t>
  </si>
  <si>
    <t>Приобретение по договору поставки картриджей к принтерам</t>
  </si>
  <si>
    <t xml:space="preserve">по заявкам Заказчика </t>
  </si>
  <si>
    <t>ХМАО - Югра, пгт. Березово</t>
  </si>
  <si>
    <t>1 квартал 2020г.</t>
  </si>
  <si>
    <t>март 2020г.</t>
  </si>
  <si>
    <t>Приобретение кабеля медного гибкого одножильного для спецавтомобиля АПА-5Д (в зимнем исполнении)</t>
  </si>
  <si>
    <t>1 квартал 2021г</t>
  </si>
  <si>
    <t>Приобретение по договору поставки двигателя ЗИЛ-130 для установки на УМП-350 гос № А307ТМ86</t>
  </si>
  <si>
    <t>Приобретение по договору поставики  огнетушителей ОП-70, либо эквивалент</t>
  </si>
  <si>
    <t>Приобретение по договору поставики  фильтроэлементов</t>
  </si>
  <si>
    <t>1 квартал</t>
  </si>
  <si>
    <t>Оказание услуг по уборке производственных и служебных помещений, административного здания</t>
  </si>
  <si>
    <t>Своевременное и качественное выполнение работ по уборке,  содержанию административного здания, гостиницы.</t>
  </si>
  <si>
    <t>Приобретение по договору поставки кабеля АВБбШв 5*50, либо эквивалент</t>
  </si>
  <si>
    <t>006</t>
  </si>
  <si>
    <t>метр</t>
  </si>
  <si>
    <t>Выполнение работ по очистке от леса огней приближения на ГВПП п/п Березово</t>
  </si>
  <si>
    <t>В соответствии с техническим заданием Заказчика. Своевременное и качественное выполнение работ по вырубке и утилизации леса.</t>
  </si>
  <si>
    <t>055</t>
  </si>
  <si>
    <t>м²</t>
  </si>
  <si>
    <t>Оказание услуг по топографической сьемке  высотных препятствий в районе посадочной площадки Игрим. Внесение поправок в аэронавигационные паспорта</t>
  </si>
  <si>
    <t>В соответствии с техническим заданием Заказчика. Наличие сертификата соответствия организации.</t>
  </si>
  <si>
    <t xml:space="preserve">G.45.20.21.212
</t>
  </si>
  <si>
    <t>Выполнение работ (оказание услуг) по капитальному ремонту двигателя ГАЗ-53</t>
  </si>
  <si>
    <t>2 квартал 2021г</t>
  </si>
  <si>
    <t>Выполнение работ (оказание услуг) по капитальному ремонту двигателя ЯМЗ-238</t>
  </si>
  <si>
    <t xml:space="preserve">С.27 </t>
  </si>
  <si>
    <t>Приобретение по договору поставки светосигнального оборудования светосигнального оборудования малой интенсивности "Светлячок"</t>
  </si>
  <si>
    <t>Выполнение работ по ремонту охранно-пожарной сигнализации бокса № 3</t>
  </si>
  <si>
    <t>Наличие лицензии, квалифицированного персонала</t>
  </si>
  <si>
    <t>Приобретение по договору поставки трансформатора ТМ250/10/04, либо эквивалент</t>
  </si>
  <si>
    <t>Приобретение по договору поставки трансформатора ТМ63/10/04, либо эквивалент</t>
  </si>
  <si>
    <t>Приобретение по договору поставки трансформатора ТМ160/10/04, либо эквивалент</t>
  </si>
  <si>
    <t xml:space="preserve">С.28.14.20.111 мсп
</t>
  </si>
  <si>
    <t>Приобретение по договору поставки промежуточного редуктора на ДЭ-226</t>
  </si>
  <si>
    <t>4 квартал 2021г</t>
  </si>
  <si>
    <t>С.28.15.24
мсп</t>
  </si>
  <si>
    <t>Приобретение коробки перемены передач на автомобиль УРАЛ-452700</t>
  </si>
  <si>
    <t>Приобретение по договору поставики  трубы стальной 325*10</t>
  </si>
  <si>
    <t>пог. м.</t>
  </si>
  <si>
    <t>С.13.96</t>
  </si>
  <si>
    <t>Приобретение по договору поставки  рукавов брезентовых для УМП-350.</t>
  </si>
  <si>
    <t>Для ремонта узлов и оборудования спецтехники. Конструктивное исполнение оборудования согласно ГОСТ,ТУ, Формулярам. Комплектность поставки оборудования, в т.ч., паспорт, сертификат.</t>
  </si>
  <si>
    <t>март 2021 г.</t>
  </si>
  <si>
    <t>Е.39</t>
  </si>
  <si>
    <t>71112000000, 71112654000, 71121656000</t>
  </si>
  <si>
    <t>ХМАО - Югра, пгт. Березово, пгт. Игрим пгт.Приобье</t>
  </si>
  <si>
    <t>Оказание услуг холодного водоснабжения</t>
  </si>
  <si>
    <t>Утвержденные в установленном порядке тарифы. Соответствие СанПин 2.14.1074-01</t>
  </si>
  <si>
    <t>куб.м.</t>
  </si>
  <si>
    <t xml:space="preserve">п Березово-8650, п Игрим-240
</t>
  </si>
  <si>
    <t>ХМАО - Югра, пгт. Березово, пгт. Игрим</t>
  </si>
  <si>
    <t>Е.37</t>
  </si>
  <si>
    <t>Оказание услуг  по водоотведению</t>
  </si>
  <si>
    <t>Наличие лицензии на транспортировку, прием, захоронение опасных отходов.</t>
  </si>
  <si>
    <t>п Березово-6435 п Игрим-216</t>
  </si>
  <si>
    <t>Оказание услуг  по отпуску тепловой энергии</t>
  </si>
  <si>
    <t>В соответствии с утвержденными в установленном порядке тарифами</t>
  </si>
  <si>
    <t>Гкал.</t>
  </si>
  <si>
    <t>п Березово-4910, п Игрим-1545</t>
  </si>
  <si>
    <t xml:space="preserve">Оказание услуг по проведению периодических медицинских осмотров работников Березовского филиала </t>
  </si>
  <si>
    <t>Наличие лицензии на оказание платных медицинких услуг, квалифицированного персонала и оборудования.</t>
  </si>
  <si>
    <t xml:space="preserve">Оказание медицинских услуг по проведению предсменный, послесменный  осмотров работников Березовского филиала </t>
  </si>
  <si>
    <t>Наличие лицензии на предоставление медицинских услуг</t>
  </si>
  <si>
    <t>ХМАО - Югра, пгт. Игрим</t>
  </si>
  <si>
    <t>Оказание услуг по внутриаэропортовой авиационной связи</t>
  </si>
  <si>
    <t>Обеспечение высококачественной и бесперебойной работы средств связи</t>
  </si>
  <si>
    <t>M.71.12.4</t>
  </si>
  <si>
    <t>Выполнение метрологических работ</t>
  </si>
  <si>
    <t>Наличие лицензии на проведение метрологических работ</t>
  </si>
  <si>
    <t xml:space="preserve">Приобретение по договору поставки  дизельного топлива </t>
  </si>
  <si>
    <t>тонн</t>
  </si>
  <si>
    <t>Н.49</t>
  </si>
  <si>
    <t>Оказание транспортных услуг для аэродромного обеспечения (перевозка топлива)</t>
  </si>
  <si>
    <t>Своевременное и качественное оказание услуг по предоставлении транспорта.</t>
  </si>
  <si>
    <t>ХМАО - Югра, пгт. Березово, Игрим</t>
  </si>
  <si>
    <t>январь-декабрь 2021 г.</t>
  </si>
  <si>
    <t>Приобретение по договору поставки керосина для отопления здания аэровокзала п/п Саранпауль</t>
  </si>
  <si>
    <t xml:space="preserve">В соответствии с техническим заданием Заказчика. </t>
  </si>
  <si>
    <t>ХМАО - Югра, с. Саранпауль</t>
  </si>
  <si>
    <t>N.80</t>
  </si>
  <si>
    <t>Оказание услуг по обслуживанию автоматической пожарной сигнализации</t>
  </si>
  <si>
    <t xml:space="preserve">В соответствии с требованиями Заказчика. Наличие лицензии. Услуги по  обслуживанию  автоматической пожарной сигнализации должны оказываться обученными, аттестованными, квалифицированными и имеющими сертификаты (удостоверение) специалистами. </t>
  </si>
  <si>
    <t>Н.52</t>
  </si>
  <si>
    <t>H.52.22.11</t>
  </si>
  <si>
    <t xml:space="preserve">Оказание услуг по предоставлению причальной стенки </t>
  </si>
  <si>
    <t>Наличие необходимого оборудования и квалифицированного персонала. Своевременность оказания услуг.</t>
  </si>
  <si>
    <t>К.66</t>
  </si>
  <si>
    <t>Оказание услуг по страхованию автогражданской ответственности</t>
  </si>
  <si>
    <t>Приобретение по договору поставки специализированных товаров для обслуживания ВС -предметы сервиса</t>
  </si>
  <si>
    <t xml:space="preserve">Березовский филиал </t>
  </si>
  <si>
    <t>охрана труда</t>
  </si>
  <si>
    <t>Приобретение по договору поставки мастики</t>
  </si>
  <si>
    <t>Вес брикета до 30 кг промупаковка.  Сертификат качества</t>
  </si>
  <si>
    <t>тн</t>
  </si>
  <si>
    <t>Участок по эксплуатации аэродромов СНО</t>
  </si>
  <si>
    <t>Сертификат качества СС ГА РФ; ОСТ 54-0-830.74-99; ГОСТ  ТУ 2149-001-595 86231-2209 точка замерзания 58ºС</t>
  </si>
  <si>
    <t>сентябрь  2021г.</t>
  </si>
  <si>
    <t>Вес ведра до 26 кг промупаковка. ГОСТ 6631-74. Сертификат качества</t>
  </si>
  <si>
    <t>май  2021г.</t>
  </si>
  <si>
    <t>По решению Заказчика</t>
  </si>
  <si>
    <t>кг .   к, л.</t>
  </si>
  <si>
    <t>Планируемая дата или период размещения извещения о закупке (месяц, год)</t>
  </si>
  <si>
    <t>office@airsurgut.ru   (отдел подготовки и проведения: galushkova@airsurgut.ru,  morozova@airsurgut.ru)</t>
  </si>
  <si>
    <t>Приобретение по договору поставки эмали   белой)</t>
  </si>
  <si>
    <t>Приобретение по договору поставки антигололедного реагента "Нордвей-Супер"</t>
  </si>
  <si>
    <t>АО "Аэропорт Сургут"</t>
  </si>
  <si>
    <t xml:space="preserve"> Акционерное общество "Аэропорт Сургут"</t>
  </si>
  <si>
    <t>Доставка сотрудников АО "Аэропорт Сургут" к месту работы и обратно по установленным Закзчиком маршрутам. Наличие лицензии.  В соответствии с Техническим заданием Заказчика.</t>
  </si>
  <si>
    <t>Конкурс</t>
  </si>
  <si>
    <t>В соответствии с Техническим заданием Заказчика и  ранее выполненным проектом, с соблюдением нормативных требований авиационной безопасности. Выполнение работ должно соответствовать действующим нормам. Наличие персонала и оборудования  у исполнителя.</t>
  </si>
  <si>
    <t>Выполнение работ по озеленению привокзальной площади и  уходу за цветами на территории Аэровокзала</t>
  </si>
  <si>
    <t xml:space="preserve">В соответствии с Техническим заданием Заказчика. Формат бумаги А4, А3, плотность бумаги не менее 80 g/m2, в  1 пачке  500 листов. </t>
  </si>
  <si>
    <t>В соответствии с Техническим заданием Заказчика. Своевременное и качественное выполнение работ по поливу, подкормке, прополке, обработке растений от вредителей.</t>
  </si>
  <si>
    <t>В соответствии с Техническим заданием Заказчика. Применяется для установки под воздушные суда, наличие сертификата.</t>
  </si>
  <si>
    <t xml:space="preserve">Масла (моторные, трансмиссионные), охлаждающие жидкости (антифризы, тосол), специальные жидкости (тормозная и т.д); Масло моторное М8ДМ-541л;  Масло моторное MOBIL DELVAC 10W40-21784л; Моторное масло SHELL HELIX 10W40-1050л;  Моторное масло MOBIL SUPER 5W40-182л; Масло гидравлическое ДТЕ10/ВМГЗ-10035л; Масло трансмиссионное ТАД 17-3879л; Смазка "Литол"-1532кг;  Тосол А-40-6211л;  Антифриз -854л.        </t>
  </si>
  <si>
    <t xml:space="preserve">В соответствии с Техническим заданием Заказчика и  ранее выполненному проекту. Выполнение работ должно соответствовать действующим нормам. Наличие персонала и оборудования  у исполнителя.  </t>
  </si>
  <si>
    <t>В соответствии с Техническим заданием Заказчика. Наличие сертификата качества, сертификата соответствия и пр.</t>
  </si>
  <si>
    <t>Выполнение работ по перукладке плит (6шт) ПАГ-14 на МС-22 с восстановлением асфальтобетонного покрытия</t>
  </si>
  <si>
    <t>В соответствии с Техническим заданием Заказчика. Замена трубопроводов ТВС в ППУ изоляции. Монтаж сетей ТВС - подземная бесканальная прокладка. Наличие квалифицированного персонала и оборудования у исполнителя.</t>
  </si>
  <si>
    <t xml:space="preserve">В соответствии с Техническим заданием Заказчика, с соблюдением нормативных требований авиационной безопасности. Выполнение работ должно соответствовать действующим нормам. Наличие персонала и оборудования  у исполнителя. </t>
  </si>
  <si>
    <t>В соответствии с Техническим заданием Заказчика. Наличие необходимого персонала, оборудования .</t>
  </si>
  <si>
    <t xml:space="preserve">В соответствии с Техническим заданием Заказчика. Выполнение работ должно проводится в соответствии с дефектной ведомостью, соответствовать действующим нормам. Наличие персонала и оборудования  у исполнителя.  </t>
  </si>
  <si>
    <t>В соответствии с Техническим заданием Заказчика. Выполнение работ должно проводится в соответствии с дефектной ведомостью, соответствовать действующим нормам. Наличие квалифицированного персонала у исполнителя. Наличие сертификата, паспорта, руководства по эксплуатации и пр. документации на оборудование.</t>
  </si>
  <si>
    <t xml:space="preserve">В соответствии с Техническим заданием Заказчика. Соответствие стандартам ИАТА,соответствие порядку формирования, утверждения и опубликования расписания регулярных воздушных перевозок пассажиров и грузов (обновления кодификаторов пунктов перевозки, авиакомпаний, воздушных судов). В соответствии с требованиями ИАТА </t>
  </si>
  <si>
    <t>Наличие у товара сертификата соответствия, соответствие ТУ производителя</t>
  </si>
  <si>
    <t>Оказание услуг по сопровождению портала АО "Аэропорт Сургут"(хостинг).</t>
  </si>
  <si>
    <t>Оказание услуг (выполнение работ) осуществляется в соответствии с ГОСТ Р 51870-2014. Наличие необходимого персонала. В соответствии с Техническим заданием Заказчика.</t>
  </si>
  <si>
    <t>В соответствии с Техническим заданием Заказчика. Соответствие ГОСТу 12.4.236-2007,27575-87</t>
  </si>
  <si>
    <t>Выполнение работ должно проводиться в соответствии с Техническим заданием Заказчика, соответствовать действующим нормам. Наличие квалифицированного персонала и оборудования у Исполнителя.</t>
  </si>
  <si>
    <t>Выполнение работ должно проводиться в соответствии с Техническим заданием Заказчика, соответствовать действующим нормам авиационной безопасности. Наличие квалифицированного персонала и оборудования у Исполнителя.</t>
  </si>
  <si>
    <t>Выполнение работ должно проводиться в соответствии с Техническим заданием Заказчика, соответствовать действующим нормам. Наличие квалифицированного персонала и оборудования, предоставление сертификатов, паспортов, руководства по эксплуатации и пр. документации на материалы и оборудование.</t>
  </si>
  <si>
    <t xml:space="preserve">Приобретение по договору поставки межсетевого экрана Eltex ESR </t>
  </si>
  <si>
    <t>В соответствии с Техническим заданием Заказчика. Наличие сертификата соответствия по требованиям Постановления Правительства РФ от 26.09.2016 №969, сертификат ФСТЭК</t>
  </si>
  <si>
    <t>Наличие сертификата качества. В соответствии с Техническим заданием Заказчика.</t>
  </si>
  <si>
    <t>Наличие документации, подтверждающей право контрагента оказывать услуги по техническому обслуживанию, текущему ремонту и диагностике аэродромных установок воздушного запуска типа GUINAULT GS250. В соответствии с Техническим заданием Заказчика.</t>
  </si>
  <si>
    <t>Вместе с товаром передаются паспорт изделия, сертификат качества. В соответствии с Техническим заданием Заказчика.</t>
  </si>
  <si>
    <t>Выполнение работ (оказание услуг) по уборке помещений зданий гостиницы "Полет", профилактория и иных объектов,  а также прилегающей территории</t>
  </si>
  <si>
    <t>Приобретение по договору поставки автомасел</t>
  </si>
  <si>
    <t>34+6</t>
  </si>
  <si>
    <t>Приобретение по договору поставки наконечника нижней заправки (для выдачи из ТЗ в воздушное судно)</t>
  </si>
  <si>
    <t>Наконечники нижней заправки  применяются в системах авиатопливообеспечения гражданской авиации. Наличие паспорта изделия, сертификата соответствия.</t>
  </si>
  <si>
    <t>Приобретение по договору поставки весов аналитических Vibra HT224CE (220 г., 0,0001 г., внешняя калибровка)</t>
  </si>
  <si>
    <t>Наличие ТУ на запасные части. Наличие сертификата качества. В соответствии с Техническим заданием Заказчика.</t>
  </si>
  <si>
    <t>В соответствии с Техническим заданием Заказчика. Соответствие ГОСТу -29315-92</t>
  </si>
  <si>
    <t>В соотвествии с Техническим заданием Заказчика. Соответствие ГОСТу -50268-92</t>
  </si>
  <si>
    <t>В соответствии с Техническим заданием Заказчика. Наличие сертификата качества, паспорта изделия.</t>
  </si>
  <si>
    <t>С.28.29.31  мсп</t>
  </si>
  <si>
    <t>Приобретение по договору поставки стола островного химического ЛАБ-2400 ОТМ</t>
  </si>
  <si>
    <t>Приобретение по договору поставки интроскопа</t>
  </si>
  <si>
    <t>Гарантия на оборудование должна составлять не менее 1 года. Наличие сертификата качества (паспорта изделия).</t>
  </si>
  <si>
    <t>Приобретение по договору поставки бланочной продукции (посадочные талоны, багажные этикетки)</t>
  </si>
  <si>
    <t>Приобретение по договору поставки арочного металлодетектора</t>
  </si>
  <si>
    <t>С.27.90.20 мсп</t>
  </si>
  <si>
    <t>Соответствие техническим требованиям к данному виду насосов. Наличие паспорта изделия, сертификата соответствия.</t>
  </si>
  <si>
    <t>Служба Тисто</t>
  </si>
  <si>
    <t>Приобретение по договору поставки лазерного отпугивателя птиц Fly Away</t>
  </si>
  <si>
    <t>Наличие сертификата качества.</t>
  </si>
  <si>
    <t>Приобретение по договору поставки наконечника нижней заправки (для выдачи в ТЗ со склада)</t>
  </si>
  <si>
    <t>Приобретение по договору поставки системы контроля ДВК (датчики-34 шт., контроллер -6 шт.)</t>
  </si>
  <si>
    <t>Наличие сертификата качества, паспорта изделия.</t>
  </si>
  <si>
    <t>Приобретение по договору поставки насоса Grundfos NB 32-200/206  (либо эквивалент)</t>
  </si>
  <si>
    <t>С.27.32</t>
  </si>
  <si>
    <t>Российская Федерация, 628422,  Ханты- Мансийский автономный округ - Югра, г. Сургут, ул. Аэрофлотская, 49/1</t>
  </si>
  <si>
    <t>office@airsurgut.ru (отдел подготовки и проведения: galushkova@airsurgut.ru, morozova@airsurgut.ru)</t>
  </si>
  <si>
    <t xml:space="preserve">Начальник отдела подготовки и проведения торгов </t>
  </si>
  <si>
    <t>Е.В. Галушкова</t>
  </si>
  <si>
    <t>СОГЛАСОВАНО:</t>
  </si>
  <si>
    <t>О.В. Леушева</t>
  </si>
  <si>
    <t>В соответствии с требованиями ГОСТа, наличие сертификата качества. В соответствии с Техническим заданием Заказчика.</t>
  </si>
  <si>
    <t>Наличие персонала и оборудования  у исполнителя.  Выполнение работ должно проводится в соответствии с дефектной ведомостью, соответствовать действующим нормам и в соответствии с Техническим заданием Заказчика.</t>
  </si>
  <si>
    <t>Наличие лицензии на оказание услуг.</t>
  </si>
  <si>
    <t>Наличие сертификата качества, Совместимость с имеющимся оборудованием.</t>
  </si>
  <si>
    <t>Наличие сертификата качества, Совместимость с имеющимся оборудованием</t>
  </si>
  <si>
    <t xml:space="preserve">В соответствии с Техническим заданием Заказчика. Круглосуточное качественное выполнение работ: вынос мусора, замена мусорных пакетов - ежедневно; удаление пыли, пятен с шкафов, тумбочек, полок, столов, мебели, также с дверей, дверных рам, дверных ручек и доводчиков - по мере необходимости; с подоконников - ежедневно, с хромированных, металлических поверхностей, плинтусов - ежедневно; влажная уборка пола - ежедневно; мойка стекол, дверей, дверных рам - 2 раза в неделю; мытье зеркал - ежедневно и т.д. </t>
  </si>
  <si>
    <t>В соответствии с Техническим заданием Заказчика. Наличие сертификатов.</t>
  </si>
  <si>
    <t>В соответствии с Техническим заданием Заказчика. Shear pin 00432-305-000 для водила Boeing 737-CL производства компании HYDRO, наличие сертификата.</t>
  </si>
  <si>
    <t>В соответствии с Техническим заданием Заказчика..  Поставка оборудования в соответствии со спецификацией, наличие сертификатов качества, обеспечение гарантийного обслуживания</t>
  </si>
  <si>
    <t>В соответствии с Техническим заданием Заказчика..  Наличие сертификатов качества, обеспечение гарантийного обслуживания.</t>
  </si>
  <si>
    <t xml:space="preserve">Наличие паспорта и сертификата на светодиодные светильники.   Спецификация, тип и характеристики указаны в техническом задании Заказчика..   </t>
  </si>
  <si>
    <t>Наличие паспорта и сертификата на светодиодные светильники.   Спецификация, тип и характеристики указаны в техническом задании Заказчика.</t>
  </si>
  <si>
    <t>Наличие паспорта и сертификата на баллоны комбинированные металлокомпозитные типа БК-4-300С. В соответствии с Техническим заданием Заказчика.</t>
  </si>
  <si>
    <t>Своевременное и качественное выполнение работ по уборке, содержанию привокзальной площади. В соответствии с Техническим заданием Заказчика.</t>
  </si>
  <si>
    <t>Наличие квалифицированного персонала у исполнителя.  Выполнение работ должно проводится в соответствии с дефектной ведомостью, соответствовать действующим нормам.  Заменить кабель связи МКСБ 4х4х1.2 в траншее. В соответствии с Техническим заданием Заказчика.</t>
  </si>
  <si>
    <t>Хостинг и сопровождение сайта предприятия. В соответствии с Техническим заданием Заказчика.</t>
  </si>
  <si>
    <t>Продукция должна иметь сертификат  ФАВТ. В соответствии с Техническим заданием Заказчика.</t>
  </si>
  <si>
    <t>Изменение, по требованию Заказчика. алгоритмов, форм, отчетов. Обновление версий установленного программного обеспечения. Проверка (тестирование) баз данных с выдачей рекомендаций специалистам Заказчика. Оперативный анализ сбойных ситуаций и их устранение. Проведение консультаций по вопросам связанным с программным продуктом. Обучение специалистов Заказчика. по работе с программным продуктом.</t>
  </si>
  <si>
    <t xml:space="preserve">В соответствии с Техническим заданием Заказчика. Наличие у исполнителя сертификата качества, сертификата соответствия и пр. необходимой документации на асфальтобетонную смесь. Наличие персонала и оборудования  у исполнителя.  </t>
  </si>
  <si>
    <t>В соответствии с Техническим заданием Заказчика. Наличие сертификата, паспорта, руководства по эксплуатации и пр. документации на оборудование. Наличие квалифицированного персонала у исполнителя.</t>
  </si>
  <si>
    <t>Выполнение работ (оказание услуг) по уборке помещений зданий гостиницы "Полет", профилактория и иных объектов, а также прилегающей территории</t>
  </si>
  <si>
    <t>Подготовила: Галушкова Елена Владимировна, начальник отдела подготовки и проведения торгов.</t>
  </si>
  <si>
    <t>C.28.11.11 мсп</t>
  </si>
  <si>
    <t>свод по ЕП 02.05.2021</t>
  </si>
  <si>
    <t>Оказание услуг по разработке плана мероприятий по локализации и ликвидации последствий аварий на ОПО и плана локализации и ликвидации аварий на ОПО</t>
  </si>
  <si>
    <t>ИП Устарханова С.А. 815200,00 №1466/21ДУ от 22.04.2021</t>
  </si>
  <si>
    <t>№1490/21ДУ от 18.05.2021 500 000,00 без НДС</t>
  </si>
  <si>
    <t>№1483/21ДУ от 27.05.2021 ФГУП ГосНИИ ГА 249640,00 б/н</t>
  </si>
  <si>
    <t>№550/21ДП от 19.04.2021 ООО "НПО "Гранит" 425450,00 б/н</t>
  </si>
  <si>
    <t>№63/21КП 313 от 02.060.2021 ООО "Стандарт качества" 196 647,50 б/н</t>
  </si>
  <si>
    <t>C.28.99   мсп</t>
  </si>
  <si>
    <t>ООО "АВС-Урал" №591/21ДП от 27.09.2021 438533,33</t>
  </si>
  <si>
    <t>ИП Устарханова С.А.     1 085 000,00 №1603/21ДУ от 30.09.2021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</si>
</sst>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 &quot;₽&quot;"/>
    <numFmt numFmtId="180" formatCode="[$-FC19]d\ mmmm\ yyyy\ &quot;г.&quot;"/>
    <numFmt numFmtId="181" formatCode="#,##0.00&quot;р.&quot;"/>
    <numFmt numFmtId="182" formatCode="#,##0.00\ _₽"/>
    <numFmt numFmtId="183" formatCode="[$-419]mmmm\ yyyy;@"/>
    <numFmt numFmtId="184" formatCode="#,##0_ ;\-#,##0\ "/>
    <numFmt numFmtId="185" formatCode="#,##0.0"/>
    <numFmt numFmtId="186" formatCode="#,##0.0\ &quot;₽&quot;"/>
    <numFmt numFmtId="187" formatCode="#,##0\ &quot;₽&quot;"/>
  </numFmts>
  <fonts count="63">
    <font>
      <sz val="11"/>
      <color theme="1"/>
      <name val="Calibri"/>
      <family val="2"/>
    </font>
    <font>
      <sz val="11"/>
      <color indexed="8"/>
      <name val="Calibri"/>
      <family val="2"/>
    </font>
    <font>
      <sz val="8"/>
      <name val="Calibri"/>
      <family val="2"/>
    </font>
    <font>
      <sz val="10"/>
      <name val="Times New Roman"/>
      <family val="1"/>
    </font>
    <font>
      <b/>
      <sz val="9"/>
      <name val="Tahoma"/>
      <family val="2"/>
    </font>
    <font>
      <sz val="12"/>
      <color indexed="8"/>
      <name val="Times New Roman"/>
      <family val="1"/>
    </font>
    <font>
      <b/>
      <sz val="12"/>
      <color indexed="8"/>
      <name val="Times New Roman"/>
      <family val="1"/>
    </font>
    <font>
      <b/>
      <sz val="12"/>
      <name val="Times New Roman"/>
      <family val="1"/>
    </font>
    <font>
      <sz val="12"/>
      <color indexed="9"/>
      <name val="Times New Roman"/>
      <family val="1"/>
    </font>
    <font>
      <b/>
      <u val="single"/>
      <sz val="12"/>
      <color indexed="8"/>
      <name val="Times New Roman"/>
      <family val="1"/>
    </font>
    <font>
      <sz val="12"/>
      <name val="Times New Roman"/>
      <family val="1"/>
    </font>
    <font>
      <vertAlign val="superscript"/>
      <sz val="12"/>
      <name val="Times New Roman"/>
      <family val="1"/>
    </font>
    <font>
      <sz val="8"/>
      <color indexed="8"/>
      <name val="Times New Roman"/>
      <family val="1"/>
    </font>
    <font>
      <sz val="11"/>
      <color indexed="8"/>
      <name val="Times New Roman"/>
      <family val="1"/>
    </font>
    <font>
      <sz val="11"/>
      <name val="Times New Roman"/>
      <family val="1"/>
    </font>
    <font>
      <sz val="8"/>
      <name val="Times New Roman"/>
      <family val="1"/>
    </font>
    <font>
      <sz val="9"/>
      <name val="Tahoma"/>
      <family val="2"/>
    </font>
    <font>
      <sz val="14"/>
      <name val="Times New Roman"/>
      <family val="1"/>
    </font>
    <font>
      <b/>
      <sz val="16"/>
      <color indexed="10"/>
      <name val="Times New Roman"/>
      <family val="1"/>
    </font>
    <font>
      <sz val="14"/>
      <color indexed="8"/>
      <name val="Times New Roman"/>
      <family val="1"/>
    </font>
    <font>
      <sz val="9"/>
      <name val="Times New Roman"/>
      <family val="1"/>
    </font>
    <font>
      <sz val="10"/>
      <color indexed="8"/>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FF0000"/>
      <name val="Times New Roman"/>
      <family val="1"/>
    </font>
    <font>
      <sz val="11"/>
      <color theme="1"/>
      <name val="Times New Roman"/>
      <family val="1"/>
    </font>
    <font>
      <sz val="10"/>
      <color theme="1"/>
      <name val="Calibri"/>
      <family val="2"/>
    </font>
    <font>
      <sz val="12"/>
      <color theme="1"/>
      <name val="Times New Roman"/>
      <family val="1"/>
    </font>
    <font>
      <b/>
      <sz val="12"/>
      <color theme="1"/>
      <name val="Times New Roman"/>
      <family val="1"/>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9"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
      <left/>
      <right/>
      <top/>
      <bottom style="thin"/>
    </border>
    <border>
      <left style="thin"/>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1" borderId="0" applyNumberFormat="0" applyBorder="0" applyAlignment="0" applyProtection="0"/>
  </cellStyleXfs>
  <cellXfs count="206">
    <xf numFmtId="0" fontId="0" fillId="0" borderId="0" xfId="0" applyFont="1" applyAlignment="1">
      <alignment/>
    </xf>
    <xf numFmtId="0" fontId="3" fillId="0" borderId="10" xfId="0"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181" fontId="6"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181" fontId="5" fillId="0" borderId="0" xfId="0" applyNumberFormat="1" applyFont="1" applyFill="1" applyBorder="1" applyAlignment="1">
      <alignment horizontal="right" vertical="center" wrapText="1"/>
    </xf>
    <xf numFmtId="181" fontId="5" fillId="0" borderId="0" xfId="0" applyNumberFormat="1" applyFont="1" applyFill="1" applyAlignment="1">
      <alignment horizontal="right" vertical="center" wrapText="1"/>
    </xf>
    <xf numFmtId="0" fontId="6" fillId="32" borderId="11" xfId="0" applyFont="1" applyFill="1" applyBorder="1" applyAlignment="1">
      <alignment horizontal="center" vertical="center" textRotation="90" wrapText="1"/>
    </xf>
    <xf numFmtId="0" fontId="6" fillId="32"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17"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0" xfId="0" applyFont="1" applyFill="1" applyAlignment="1">
      <alignment vertical="center" wrapText="1"/>
    </xf>
    <xf numFmtId="3"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0" borderId="0" xfId="0" applyFont="1" applyAlignment="1">
      <alignment vertical="center" wrapText="1"/>
    </xf>
    <xf numFmtId="181" fontId="10" fillId="0" borderId="0" xfId="0" applyNumberFormat="1" applyFont="1" applyAlignment="1">
      <alignment vertical="center" wrapText="1"/>
    </xf>
    <xf numFmtId="0" fontId="10" fillId="0" borderId="0" xfId="0" applyFont="1" applyBorder="1" applyAlignment="1">
      <alignment vertical="center" wrapText="1"/>
    </xf>
    <xf numFmtId="0" fontId="12" fillId="0" borderId="0" xfId="0" applyFont="1" applyFill="1" applyBorder="1" applyAlignment="1">
      <alignment horizontal="center" vertical="center" textRotation="90" wrapText="1"/>
    </xf>
    <xf numFmtId="0" fontId="15" fillId="0" borderId="0" xfId="0" applyFont="1" applyFill="1" applyAlignment="1">
      <alignment horizontal="center" vertical="center" textRotation="90" wrapText="1"/>
    </xf>
    <xf numFmtId="0" fontId="15" fillId="0" borderId="0" xfId="0" applyFont="1" applyFill="1" applyBorder="1" applyAlignment="1">
      <alignment horizontal="center" vertical="center" textRotation="90" wrapText="1"/>
    </xf>
    <xf numFmtId="0" fontId="15" fillId="0" borderId="0" xfId="0" applyFont="1" applyFill="1" applyAlignment="1">
      <alignment vertical="center" textRotation="90" wrapText="1"/>
    </xf>
    <xf numFmtId="49" fontId="15" fillId="0" borderId="0" xfId="0" applyNumberFormat="1" applyFont="1" applyFill="1" applyBorder="1" applyAlignment="1">
      <alignment horizontal="center" vertical="center" textRotation="90" wrapText="1"/>
    </xf>
    <xf numFmtId="0" fontId="15" fillId="0" borderId="0" xfId="0" applyFont="1" applyFill="1" applyBorder="1" applyAlignment="1">
      <alignment horizontal="center" vertical="center" wrapText="1"/>
    </xf>
    <xf numFmtId="0" fontId="10" fillId="0" borderId="10" xfId="52" applyFont="1" applyFill="1" applyBorder="1" applyAlignment="1">
      <alignment vertical="center" wrapText="1"/>
      <protection/>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textRotation="90" wrapText="1"/>
    </xf>
    <xf numFmtId="0" fontId="6" fillId="32" borderId="13"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0" xfId="0" applyFont="1" applyFill="1" applyBorder="1" applyAlignment="1">
      <alignment horizontal="center" vertical="center" textRotation="90"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Border="1" applyAlignment="1">
      <alignment horizontal="center" vertical="center" wrapText="1"/>
    </xf>
    <xf numFmtId="179" fontId="10" fillId="0" borderId="10" xfId="0" applyNumberFormat="1" applyFont="1" applyFill="1" applyBorder="1" applyAlignment="1">
      <alignment horizontal="center" vertical="center" wrapText="1"/>
    </xf>
    <xf numFmtId="17"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179" fontId="10" fillId="34" borderId="10" xfId="0" applyNumberFormat="1" applyFont="1" applyFill="1" applyBorder="1" applyAlignment="1">
      <alignment horizontal="center" vertical="center" wrapText="1"/>
    </xf>
    <xf numFmtId="49" fontId="10" fillId="34" borderId="10" xfId="0" applyNumberFormat="1" applyFont="1" applyFill="1" applyBorder="1" applyAlignment="1">
      <alignment horizontal="center" vertical="center" wrapText="1"/>
    </xf>
    <xf numFmtId="0" fontId="17" fillId="34" borderId="0" xfId="0" applyFont="1" applyFill="1" applyAlignment="1">
      <alignment vertical="center"/>
    </xf>
    <xf numFmtId="0" fontId="17" fillId="0" borderId="0" xfId="0" applyFont="1" applyFill="1" applyAlignment="1">
      <alignment vertical="center" wrapText="1"/>
    </xf>
    <xf numFmtId="0" fontId="15" fillId="0" borderId="0" xfId="0" applyFont="1" applyFill="1" applyBorder="1" applyAlignment="1">
      <alignment horizontal="left" vertical="center" wrapText="1"/>
    </xf>
    <xf numFmtId="0" fontId="10" fillId="0" borderId="0" xfId="0" applyFont="1" applyFill="1" applyAlignment="1">
      <alignment horizontal="center" vertical="center" wrapText="1"/>
    </xf>
    <xf numFmtId="179" fontId="10" fillId="0" borderId="0" xfId="0" applyNumberFormat="1" applyFont="1" applyFill="1" applyAlignment="1">
      <alignment horizontal="center" vertical="center" wrapText="1"/>
    </xf>
    <xf numFmtId="179" fontId="5" fillId="0" borderId="0" xfId="0" applyNumberFormat="1" applyFont="1" applyFill="1" applyAlignment="1">
      <alignment horizontal="right" vertical="center" wrapText="1"/>
    </xf>
    <xf numFmtId="49" fontId="14"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81" fontId="10" fillId="0" borderId="0" xfId="0" applyNumberFormat="1" applyFont="1" applyFill="1" applyBorder="1" applyAlignment="1">
      <alignment horizontal="center" vertical="center" wrapText="1"/>
    </xf>
    <xf numFmtId="17"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0" xfId="0" applyFont="1" applyFill="1" applyAlignment="1">
      <alignment vertical="center" wrapText="1"/>
    </xf>
    <xf numFmtId="184" fontId="14"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2" fontId="10" fillId="0" borderId="10" xfId="0" applyNumberFormat="1" applyFont="1" applyFill="1" applyBorder="1" applyAlignment="1">
      <alignment horizontal="left" vertical="center" wrapText="1"/>
    </xf>
    <xf numFmtId="0" fontId="15" fillId="0" borderId="0" xfId="0" applyFont="1" applyFill="1" applyAlignment="1">
      <alignment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9" fillId="0" borderId="0" xfId="0" applyFont="1" applyFill="1" applyAlignment="1">
      <alignment vertical="center"/>
    </xf>
    <xf numFmtId="0" fontId="17" fillId="0" borderId="0" xfId="0" applyFont="1" applyFill="1" applyAlignment="1">
      <alignment vertical="center"/>
    </xf>
    <xf numFmtId="0" fontId="3" fillId="33" borderId="10" xfId="0" applyFont="1" applyFill="1" applyBorder="1" applyAlignment="1">
      <alignment horizontal="center" vertical="center" wrapText="1"/>
    </xf>
    <xf numFmtId="179" fontId="10" fillId="0" borderId="10" xfId="51" applyNumberFormat="1" applyFont="1" applyFill="1" applyBorder="1" applyAlignment="1">
      <alignment horizontal="center" vertical="center" wrapText="1"/>
    </xf>
    <xf numFmtId="0" fontId="12" fillId="0" borderId="0" xfId="0" applyFont="1" applyFill="1" applyAlignment="1">
      <alignment vertical="center"/>
    </xf>
    <xf numFmtId="0" fontId="15" fillId="34" borderId="0" xfId="0" applyFont="1" applyFill="1" applyAlignment="1">
      <alignment vertical="center"/>
    </xf>
    <xf numFmtId="0" fontId="15" fillId="0" borderId="0" xfId="0" applyFont="1" applyFill="1" applyAlignment="1">
      <alignment vertical="center"/>
    </xf>
    <xf numFmtId="0" fontId="20"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0" xfId="0" applyFont="1" applyFill="1" applyAlignment="1">
      <alignmen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179" fontId="5" fillId="33" borderId="10" xfId="0" applyNumberFormat="1" applyFont="1" applyFill="1" applyBorder="1" applyAlignment="1">
      <alignment horizontal="center" vertical="center" wrapText="1"/>
    </xf>
    <xf numFmtId="17"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left" vertical="center" wrapText="1"/>
    </xf>
    <xf numFmtId="0" fontId="6" fillId="32" borderId="13"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0" xfId="0" applyFont="1" applyFill="1" applyBorder="1" applyAlignment="1">
      <alignment horizontal="center" vertical="center" textRotation="90" wrapText="1"/>
    </xf>
    <xf numFmtId="0" fontId="21" fillId="33" borderId="10"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22" fillId="0" borderId="0" xfId="0" applyFont="1" applyFill="1" applyBorder="1" applyAlignment="1">
      <alignment horizontal="center" vertical="center" textRotation="90" wrapText="1"/>
    </xf>
    <xf numFmtId="0" fontId="3" fillId="33" borderId="10" xfId="0" applyFont="1" applyFill="1" applyBorder="1" applyAlignment="1">
      <alignment horizontal="left" vertical="center" wrapText="1"/>
    </xf>
    <xf numFmtId="0" fontId="10" fillId="35" borderId="13" xfId="0" applyNumberFormat="1"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10" fillId="35" borderId="14" xfId="0" applyNumberFormat="1"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0" xfId="0"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0" xfId="0" applyFont="1" applyFill="1" applyBorder="1" applyAlignment="1">
      <alignment horizontal="left" vertical="center" wrapText="1"/>
    </xf>
    <xf numFmtId="0" fontId="57" fillId="35" borderId="10" xfId="0" applyFont="1" applyFill="1" applyBorder="1" applyAlignment="1">
      <alignment horizontal="center" vertical="center" wrapText="1"/>
    </xf>
    <xf numFmtId="0" fontId="10" fillId="35" borderId="10" xfId="0" applyFont="1" applyFill="1" applyBorder="1" applyAlignment="1">
      <alignment vertical="center" wrapText="1"/>
    </xf>
    <xf numFmtId="179" fontId="10" fillId="35" borderId="10" xfId="0" applyNumberFormat="1" applyFont="1" applyFill="1" applyBorder="1" applyAlignment="1">
      <alignment horizontal="right" vertical="center" wrapText="1"/>
    </xf>
    <xf numFmtId="3" fontId="10" fillId="35" borderId="10" xfId="0" applyNumberFormat="1" applyFont="1" applyFill="1" applyBorder="1" applyAlignment="1">
      <alignment horizontal="right" vertical="center" wrapText="1"/>
    </xf>
    <xf numFmtId="0" fontId="10" fillId="35" borderId="13" xfId="0" applyFont="1" applyFill="1" applyBorder="1" applyAlignment="1">
      <alignment horizontal="center" vertical="center" wrapText="1"/>
    </xf>
    <xf numFmtId="0" fontId="10" fillId="35" borderId="14" xfId="0" applyFont="1" applyFill="1" applyBorder="1" applyAlignment="1">
      <alignment vertical="center" wrapText="1"/>
    </xf>
    <xf numFmtId="0" fontId="18" fillId="35" borderId="14" xfId="0" applyFont="1" applyFill="1" applyBorder="1" applyAlignment="1">
      <alignment horizontal="center" vertical="center" wrapText="1"/>
    </xf>
    <xf numFmtId="179" fontId="10" fillId="35" borderId="14" xfId="0" applyNumberFormat="1" applyFont="1" applyFill="1" applyBorder="1" applyAlignment="1">
      <alignment horizontal="center" vertical="center" wrapText="1"/>
    </xf>
    <xf numFmtId="0" fontId="0" fillId="0" borderId="0" xfId="0" applyFont="1" applyAlignment="1">
      <alignment vertical="center" wrapText="1"/>
    </xf>
    <xf numFmtId="0" fontId="58" fillId="0" borderId="0" xfId="0" applyFont="1" applyFill="1" applyBorder="1" applyAlignment="1">
      <alignment vertical="center" wrapText="1"/>
    </xf>
    <xf numFmtId="0" fontId="59" fillId="0" borderId="0" xfId="0" applyFont="1" applyAlignment="1">
      <alignment vertical="center" wrapText="1"/>
    </xf>
    <xf numFmtId="0" fontId="58" fillId="0" borderId="0" xfId="0" applyFont="1" applyAlignment="1">
      <alignment vertical="center" wrapText="1"/>
    </xf>
    <xf numFmtId="0" fontId="58" fillId="0" borderId="0" xfId="0" applyFont="1" applyFill="1" applyBorder="1" applyAlignment="1">
      <alignment horizontal="left" vertical="center" wrapText="1"/>
    </xf>
    <xf numFmtId="0" fontId="58" fillId="0" borderId="15" xfId="0" applyFont="1" applyBorder="1" applyAlignment="1">
      <alignment vertical="center" wrapText="1"/>
    </xf>
    <xf numFmtId="0" fontId="58" fillId="0" borderId="0" xfId="0" applyFont="1" applyAlignment="1">
      <alignment horizontal="left" wrapText="1"/>
    </xf>
    <xf numFmtId="1" fontId="10" fillId="0" borderId="0" xfId="0" applyNumberFormat="1" applyFont="1" applyFill="1" applyBorder="1" applyAlignment="1">
      <alignment horizontal="center" vertical="center" wrapText="1"/>
    </xf>
    <xf numFmtId="179" fontId="10" fillId="0" borderId="0" xfId="51" applyNumberFormat="1"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0" fillId="13" borderId="10" xfId="0" applyFont="1" applyFill="1" applyBorder="1" applyAlignment="1">
      <alignment horizontal="left" vertical="center" wrapText="1"/>
    </xf>
    <xf numFmtId="0" fontId="15" fillId="13" borderId="10" xfId="0" applyFont="1" applyFill="1" applyBorder="1" applyAlignment="1">
      <alignment horizontal="center" vertical="center" wrapText="1"/>
    </xf>
    <xf numFmtId="0" fontId="14" fillId="13" borderId="10" xfId="0" applyFont="1" applyFill="1" applyBorder="1" applyAlignment="1">
      <alignment horizontal="center" vertical="center" wrapText="1"/>
    </xf>
    <xf numFmtId="179" fontId="10" fillId="13" borderId="10" xfId="0" applyNumberFormat="1" applyFont="1" applyFill="1" applyBorder="1" applyAlignment="1">
      <alignment horizontal="center" vertical="center" wrapText="1"/>
    </xf>
    <xf numFmtId="49" fontId="10" fillId="13" borderId="10" xfId="0" applyNumberFormat="1" applyFont="1" applyFill="1" applyBorder="1" applyAlignment="1">
      <alignment horizontal="center" vertical="center" wrapText="1"/>
    </xf>
    <xf numFmtId="3" fontId="10" fillId="13" borderId="10" xfId="0" applyNumberFormat="1" applyFont="1" applyFill="1" applyBorder="1" applyAlignment="1">
      <alignment horizontal="center" vertical="center" wrapText="1"/>
    </xf>
    <xf numFmtId="0" fontId="20" fillId="13"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0" xfId="0" applyFont="1" applyFill="1" applyBorder="1" applyAlignment="1">
      <alignment horizontal="left" vertical="center" wrapText="1"/>
    </xf>
    <xf numFmtId="1" fontId="10" fillId="36" borderId="10" xfId="0" applyNumberFormat="1" applyFont="1" applyFill="1" applyBorder="1" applyAlignment="1">
      <alignment horizontal="center" vertical="center" wrapText="1"/>
    </xf>
    <xf numFmtId="179" fontId="10" fillId="36" borderId="10" xfId="0" applyNumberFormat="1" applyFont="1" applyFill="1" applyBorder="1" applyAlignment="1">
      <alignment horizontal="center" vertical="center" wrapText="1"/>
    </xf>
    <xf numFmtId="49" fontId="10" fillId="36" borderId="10" xfId="0" applyNumberFormat="1" applyFont="1" applyFill="1" applyBorder="1" applyAlignment="1">
      <alignment horizontal="center" vertical="center" wrapText="1"/>
    </xf>
    <xf numFmtId="0" fontId="10" fillId="13" borderId="10" xfId="0" applyNumberFormat="1" applyFont="1" applyFill="1" applyBorder="1" applyAlignment="1">
      <alignment horizontal="center" vertical="center" wrapText="1"/>
    </xf>
    <xf numFmtId="0" fontId="10" fillId="13" borderId="10" xfId="0" applyFont="1" applyFill="1" applyBorder="1" applyAlignment="1">
      <alignment vertical="center" wrapText="1"/>
    </xf>
    <xf numFmtId="0" fontId="3" fillId="13"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0" xfId="0" applyFont="1" applyFill="1" applyBorder="1" applyAlignment="1">
      <alignment horizontal="left" vertical="center" wrapText="1"/>
    </xf>
    <xf numFmtId="179" fontId="10" fillId="7" borderId="10" xfId="0" applyNumberFormat="1" applyFont="1" applyFill="1" applyBorder="1" applyAlignment="1">
      <alignment horizontal="center" vertical="center" wrapText="1"/>
    </xf>
    <xf numFmtId="17" fontId="10" fillId="7" borderId="10" xfId="0" applyNumberFormat="1" applyFont="1" applyFill="1" applyBorder="1" applyAlignment="1">
      <alignment horizontal="center" vertical="center" wrapText="1"/>
    </xf>
    <xf numFmtId="17" fontId="10" fillId="13" borderId="10" xfId="0" applyNumberFormat="1"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4" fillId="36" borderId="10" xfId="0" applyFont="1" applyFill="1" applyBorder="1" applyAlignment="1">
      <alignment horizontal="center" vertical="center" wrapText="1"/>
    </xf>
    <xf numFmtId="17" fontId="10" fillId="36" borderId="10" xfId="0" applyNumberFormat="1" applyFont="1" applyFill="1" applyBorder="1" applyAlignment="1">
      <alignment horizontal="center" vertical="center" wrapText="1"/>
    </xf>
    <xf numFmtId="0" fontId="10"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179" fontId="5" fillId="36"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0" fontId="10" fillId="36" borderId="10" xfId="0" applyFont="1" applyFill="1" applyBorder="1" applyAlignment="1">
      <alignment vertical="center" wrapText="1"/>
    </xf>
    <xf numFmtId="179" fontId="10" fillId="36" borderId="10" xfId="51" applyNumberFormat="1" applyFont="1" applyFill="1" applyBorder="1" applyAlignment="1">
      <alignment horizontal="center" vertical="center" wrapText="1"/>
    </xf>
    <xf numFmtId="2" fontId="10" fillId="36" borderId="10" xfId="0" applyNumberFormat="1" applyFont="1" applyFill="1" applyBorder="1" applyAlignment="1">
      <alignment horizontal="center" vertical="center" wrapText="1"/>
    </xf>
    <xf numFmtId="0" fontId="10" fillId="36" borderId="10" xfId="52" applyFont="1" applyFill="1" applyBorder="1" applyAlignment="1">
      <alignment horizontal="center" vertical="center" wrapText="1"/>
      <protection/>
    </xf>
    <xf numFmtId="0" fontId="10" fillId="36" borderId="10" xfId="52" applyFont="1" applyFill="1" applyBorder="1" applyAlignment="1">
      <alignment vertical="center" wrapText="1"/>
      <protection/>
    </xf>
    <xf numFmtId="0" fontId="20" fillId="36" borderId="10" xfId="0" applyFont="1" applyFill="1" applyBorder="1" applyAlignment="1">
      <alignment horizontal="center" vertical="center" wrapText="1"/>
    </xf>
    <xf numFmtId="179" fontId="10" fillId="36" borderId="10" xfId="52" applyNumberFormat="1" applyFont="1" applyFill="1" applyBorder="1" applyAlignment="1">
      <alignment horizontal="center" vertical="center" wrapText="1"/>
      <protection/>
    </xf>
    <xf numFmtId="3" fontId="10" fillId="36" borderId="10" xfId="0" applyNumberFormat="1" applyFont="1" applyFill="1" applyBorder="1" applyAlignment="1">
      <alignment horizontal="center" vertical="center" wrapText="1"/>
    </xf>
    <xf numFmtId="16" fontId="10" fillId="13" borderId="10" xfId="0" applyNumberFormat="1" applyFont="1" applyFill="1" applyBorder="1" applyAlignment="1">
      <alignment horizontal="center" vertical="center" wrapText="1"/>
    </xf>
    <xf numFmtId="0" fontId="60" fillId="13" borderId="10" xfId="0" applyFont="1" applyFill="1" applyBorder="1" applyAlignment="1">
      <alignment horizontal="center" vertical="center" wrapText="1"/>
    </xf>
    <xf numFmtId="0" fontId="10" fillId="36" borderId="10" xfId="0" applyFont="1" applyFill="1" applyBorder="1" applyAlignment="1">
      <alignment horizontal="justify" vertical="center" wrapText="1"/>
    </xf>
    <xf numFmtId="179" fontId="10" fillId="7" borderId="10" xfId="59" applyNumberFormat="1" applyFont="1" applyFill="1" applyBorder="1" applyAlignment="1">
      <alignment horizontal="center" vertical="center" wrapText="1"/>
    </xf>
    <xf numFmtId="0" fontId="10" fillId="7" borderId="10" xfId="0" applyFont="1" applyFill="1" applyBorder="1" applyAlignment="1">
      <alignment vertical="center" wrapText="1"/>
    </xf>
    <xf numFmtId="1" fontId="10" fillId="7" borderId="10" xfId="0" applyNumberFormat="1" applyFont="1" applyFill="1" applyBorder="1" applyAlignment="1">
      <alignment horizontal="center" vertical="center" wrapText="1"/>
    </xf>
    <xf numFmtId="179" fontId="10" fillId="7" borderId="10" xfId="51" applyNumberFormat="1" applyFont="1" applyFill="1" applyBorder="1" applyAlignment="1">
      <alignment horizontal="center" vertical="center" wrapText="1"/>
    </xf>
    <xf numFmtId="3" fontId="10" fillId="7" borderId="10" xfId="0" applyNumberFormat="1" applyFont="1" applyFill="1" applyBorder="1" applyAlignment="1">
      <alignment horizontal="center" vertical="center" wrapText="1"/>
    </xf>
    <xf numFmtId="0" fontId="20" fillId="7" borderId="10" xfId="0" applyFont="1" applyFill="1" applyBorder="1" applyAlignment="1">
      <alignment horizontal="center" vertical="center" wrapText="1"/>
    </xf>
    <xf numFmtId="49" fontId="10" fillId="7" borderId="10" xfId="0" applyNumberFormat="1" applyFont="1" applyFill="1" applyBorder="1" applyAlignment="1">
      <alignment horizontal="center" vertical="center" wrapText="1"/>
    </xf>
    <xf numFmtId="0" fontId="60" fillId="36" borderId="10" xfId="0" applyFont="1" applyFill="1" applyBorder="1" applyAlignment="1">
      <alignment vertical="center" wrapText="1"/>
    </xf>
    <xf numFmtId="0" fontId="10" fillId="36" borderId="16" xfId="52" applyFont="1" applyFill="1" applyBorder="1" applyAlignment="1">
      <alignment vertical="center" wrapText="1"/>
      <protection/>
    </xf>
    <xf numFmtId="49" fontId="5" fillId="36" borderId="10" xfId="0" applyNumberFormat="1" applyFont="1" applyFill="1" applyBorder="1" applyAlignment="1">
      <alignment horizontal="center" vertical="center" wrapText="1"/>
    </xf>
    <xf numFmtId="4" fontId="10" fillId="36" borderId="10" xfId="0" applyNumberFormat="1" applyFont="1" applyFill="1" applyBorder="1" applyAlignment="1" applyProtection="1">
      <alignment horizontal="left" vertical="center" wrapText="1"/>
      <protection/>
    </xf>
    <xf numFmtId="179" fontId="10" fillId="36" borderId="10" xfId="0" applyNumberFormat="1" applyFont="1" applyFill="1" applyBorder="1" applyAlignment="1" applyProtection="1">
      <alignment horizontal="center" vertical="center" wrapText="1"/>
      <protection/>
    </xf>
    <xf numFmtId="0" fontId="21" fillId="13" borderId="10" xfId="0" applyFont="1" applyFill="1" applyBorder="1" applyAlignment="1">
      <alignment horizontal="center" vertical="center" wrapText="1"/>
    </xf>
    <xf numFmtId="0" fontId="5" fillId="13" borderId="10" xfId="0" applyFont="1" applyFill="1" applyBorder="1" applyAlignment="1">
      <alignment horizontal="left" vertical="center" wrapText="1"/>
    </xf>
    <xf numFmtId="0" fontId="5" fillId="13" borderId="10" xfId="0" applyFont="1" applyFill="1" applyBorder="1" applyAlignment="1">
      <alignment horizontal="center" vertical="center" wrapText="1"/>
    </xf>
    <xf numFmtId="179" fontId="5" fillId="13" borderId="10"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32" borderId="13"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center" vertical="center" wrapText="1"/>
    </xf>
    <xf numFmtId="0" fontId="6" fillId="32" borderId="12" xfId="0" applyFont="1" applyFill="1" applyBorder="1" applyAlignment="1">
      <alignment horizontal="center" vertical="center" wrapText="1"/>
    </xf>
    <xf numFmtId="0" fontId="61" fillId="32" borderId="17" xfId="0" applyFont="1" applyFill="1" applyBorder="1" applyAlignment="1">
      <alignment horizontal="center" vertical="center" wrapText="1"/>
    </xf>
    <xf numFmtId="0" fontId="61" fillId="32" borderId="16" xfId="0" applyFont="1" applyFill="1" applyBorder="1" applyAlignment="1">
      <alignment horizontal="center" vertical="center" wrapText="1"/>
    </xf>
    <xf numFmtId="0" fontId="6" fillId="32" borderId="10" xfId="0" applyFont="1" applyFill="1" applyBorder="1" applyAlignment="1">
      <alignment horizontal="center" vertical="center" textRotation="90" wrapText="1"/>
    </xf>
    <xf numFmtId="0" fontId="61" fillId="32" borderId="10" xfId="0" applyFont="1" applyFill="1" applyBorder="1" applyAlignment="1">
      <alignment horizontal="center" vertical="center" textRotation="90" wrapText="1"/>
    </xf>
    <xf numFmtId="0" fontId="61" fillId="32" borderId="11" xfId="0" applyFont="1" applyFill="1" applyBorder="1" applyAlignment="1">
      <alignment vertical="center" wrapText="1"/>
    </xf>
    <xf numFmtId="0" fontId="5" fillId="32" borderId="12"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6" fillId="32" borderId="10" xfId="0" applyNumberFormat="1" applyFont="1" applyFill="1" applyBorder="1" applyAlignment="1">
      <alignment horizontal="center" vertical="center" textRotation="90" wrapText="1"/>
    </xf>
    <xf numFmtId="0" fontId="10" fillId="0" borderId="0" xfId="0" applyFont="1" applyFill="1" applyAlignment="1">
      <alignment horizontal="left" vertical="center" wrapText="1"/>
    </xf>
    <xf numFmtId="181" fontId="6" fillId="32" borderId="12" xfId="0" applyNumberFormat="1" applyFont="1" applyFill="1" applyBorder="1" applyAlignment="1">
      <alignment horizontal="center" vertical="center" wrapText="1"/>
    </xf>
    <xf numFmtId="181" fontId="6" fillId="32" borderId="16" xfId="0" applyNumberFormat="1"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2" xfId="0" applyFont="1" applyFill="1" applyBorder="1" applyAlignment="1">
      <alignment horizontal="center" vertical="center" textRotation="90" wrapText="1"/>
    </xf>
    <xf numFmtId="0" fontId="61" fillId="32" borderId="16"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T296"/>
  <sheetViews>
    <sheetView tabSelected="1" view="pageBreakPreview" zoomScale="90" zoomScaleNormal="96" zoomScaleSheetLayoutView="90" zoomScalePageLayoutView="0" workbookViewId="0" topLeftCell="A23">
      <selection activeCell="Q27" sqref="Q27"/>
    </sheetView>
  </sheetViews>
  <sheetFormatPr defaultColWidth="9.140625" defaultRowHeight="15"/>
  <cols>
    <col min="1" max="1" width="5.8515625" style="2" customWidth="1"/>
    <col min="2" max="2" width="8.00390625" style="3" customWidth="1"/>
    <col min="3" max="3" width="10.28125" style="3" customWidth="1"/>
    <col min="4" max="4" width="41.421875" style="4" customWidth="1"/>
    <col min="5" max="5" width="43.8515625" style="4" customWidth="1"/>
    <col min="6" max="6" width="6.57421875" style="5" customWidth="1"/>
    <col min="7" max="7" width="8.7109375" style="5" customWidth="1"/>
    <col min="8" max="8" width="11.8515625" style="5" customWidth="1"/>
    <col min="9" max="9" width="16.140625" style="3" customWidth="1"/>
    <col min="10" max="10" width="16.7109375" style="3" customWidth="1"/>
    <col min="11" max="11" width="20.421875" style="11" customWidth="1"/>
    <col min="12" max="12" width="15.57421875" style="3" customWidth="1"/>
    <col min="13" max="13" width="15.7109375" style="3" customWidth="1"/>
    <col min="14" max="14" width="17.140625" style="3" customWidth="1"/>
    <col min="15" max="15" width="11.00390625" style="3" customWidth="1"/>
    <col min="16" max="16" width="9.140625" style="33" customWidth="1"/>
    <col min="17" max="17" width="24.421875" style="5" customWidth="1"/>
    <col min="18" max="16384" width="9.140625" style="5" customWidth="1"/>
  </cols>
  <sheetData>
    <row r="1" ht="15.75"/>
    <row r="2" spans="10:15" ht="15.75">
      <c r="J2" s="176" t="s">
        <v>13</v>
      </c>
      <c r="K2" s="176"/>
      <c r="L2" s="176"/>
      <c r="M2" s="176"/>
      <c r="N2" s="176"/>
      <c r="O2" s="176"/>
    </row>
    <row r="3" spans="10:15" ht="15.75">
      <c r="J3" s="176" t="s">
        <v>16</v>
      </c>
      <c r="K3" s="176"/>
      <c r="L3" s="176"/>
      <c r="M3" s="176"/>
      <c r="N3" s="176"/>
      <c r="O3" s="176"/>
    </row>
    <row r="4" spans="10:15" ht="15.75">
      <c r="J4" s="176" t="s">
        <v>659</v>
      </c>
      <c r="K4" s="176"/>
      <c r="L4" s="176"/>
      <c r="M4" s="176"/>
      <c r="N4" s="176"/>
      <c r="O4" s="176"/>
    </row>
    <row r="5" spans="10:15" ht="32.25" customHeight="1">
      <c r="J5" s="185"/>
      <c r="K5" s="185"/>
      <c r="L5" s="6" t="s">
        <v>15</v>
      </c>
      <c r="M5" s="6"/>
      <c r="N5" s="6"/>
      <c r="O5" s="6"/>
    </row>
    <row r="6" spans="10:15" ht="15.75">
      <c r="J6" s="184" t="s">
        <v>34</v>
      </c>
      <c r="K6" s="184"/>
      <c r="L6" s="184"/>
      <c r="M6" s="184"/>
      <c r="N6" s="184"/>
      <c r="O6" s="184"/>
    </row>
    <row r="7" spans="10:15" ht="15.75">
      <c r="J7" s="7"/>
      <c r="K7" s="8"/>
      <c r="L7" s="6"/>
      <c r="M7" s="6"/>
      <c r="N7" s="6"/>
      <c r="O7" s="6"/>
    </row>
    <row r="8" spans="10:11" ht="15.75">
      <c r="J8" s="9"/>
      <c r="K8" s="10"/>
    </row>
    <row r="9" spans="1:15" ht="15.75">
      <c r="A9" s="186" t="s">
        <v>212</v>
      </c>
      <c r="B9" s="186"/>
      <c r="C9" s="186"/>
      <c r="D9" s="186"/>
      <c r="E9" s="186"/>
      <c r="F9" s="186"/>
      <c r="G9" s="186"/>
      <c r="H9" s="186"/>
      <c r="I9" s="186"/>
      <c r="J9" s="186"/>
      <c r="K9" s="186"/>
      <c r="L9" s="186"/>
      <c r="M9" s="186"/>
      <c r="N9" s="186"/>
      <c r="O9" s="186"/>
    </row>
    <row r="10" spans="1:15" ht="15.75">
      <c r="A10" s="186" t="s">
        <v>35</v>
      </c>
      <c r="B10" s="186"/>
      <c r="C10" s="186"/>
      <c r="D10" s="186"/>
      <c r="E10" s="186"/>
      <c r="F10" s="186"/>
      <c r="G10" s="186"/>
      <c r="H10" s="186"/>
      <c r="I10" s="186"/>
      <c r="J10" s="186"/>
      <c r="K10" s="186"/>
      <c r="L10" s="186"/>
      <c r="M10" s="186"/>
      <c r="N10" s="186"/>
      <c r="O10" s="186"/>
    </row>
    <row r="11" ht="15.75"/>
    <row r="12" spans="1:15" ht="15.75">
      <c r="A12" s="177" t="s">
        <v>481</v>
      </c>
      <c r="B12" s="178"/>
      <c r="C12" s="178"/>
      <c r="D12" s="179"/>
      <c r="E12" s="177" t="s">
        <v>660</v>
      </c>
      <c r="F12" s="178"/>
      <c r="G12" s="178"/>
      <c r="H12" s="178"/>
      <c r="I12" s="178"/>
      <c r="J12" s="178"/>
      <c r="K12" s="178"/>
      <c r="L12" s="178"/>
      <c r="M12" s="178"/>
      <c r="N12" s="178"/>
      <c r="O12" s="179"/>
    </row>
    <row r="13" spans="1:15" ht="15.75">
      <c r="A13" s="177" t="s">
        <v>482</v>
      </c>
      <c r="B13" s="178"/>
      <c r="C13" s="178"/>
      <c r="D13" s="179"/>
      <c r="E13" s="177" t="s">
        <v>716</v>
      </c>
      <c r="F13" s="178"/>
      <c r="G13" s="178"/>
      <c r="H13" s="178"/>
      <c r="I13" s="178"/>
      <c r="J13" s="178"/>
      <c r="K13" s="178"/>
      <c r="L13" s="178"/>
      <c r="M13" s="178"/>
      <c r="N13" s="178"/>
      <c r="O13" s="179"/>
    </row>
    <row r="14" spans="1:15" ht="15.75">
      <c r="A14" s="177" t="s">
        <v>483</v>
      </c>
      <c r="B14" s="178"/>
      <c r="C14" s="178"/>
      <c r="D14" s="179"/>
      <c r="E14" s="177" t="s">
        <v>213</v>
      </c>
      <c r="F14" s="178"/>
      <c r="G14" s="178"/>
      <c r="H14" s="178"/>
      <c r="I14" s="178"/>
      <c r="J14" s="178"/>
      <c r="K14" s="178"/>
      <c r="L14" s="178"/>
      <c r="M14" s="178"/>
      <c r="N14" s="178"/>
      <c r="O14" s="179"/>
    </row>
    <row r="15" spans="1:15" ht="15.75">
      <c r="A15" s="177" t="s">
        <v>484</v>
      </c>
      <c r="B15" s="178"/>
      <c r="C15" s="178"/>
      <c r="D15" s="179"/>
      <c r="E15" s="177" t="s">
        <v>717</v>
      </c>
      <c r="F15" s="178"/>
      <c r="G15" s="178"/>
      <c r="H15" s="178"/>
      <c r="I15" s="178"/>
      <c r="J15" s="178"/>
      <c r="K15" s="178"/>
      <c r="L15" s="178"/>
      <c r="M15" s="178"/>
      <c r="N15" s="178"/>
      <c r="O15" s="179"/>
    </row>
    <row r="16" spans="1:15" ht="15.75">
      <c r="A16" s="177" t="s">
        <v>11</v>
      </c>
      <c r="B16" s="178"/>
      <c r="C16" s="178"/>
      <c r="D16" s="179"/>
      <c r="E16" s="177">
        <v>8602060523</v>
      </c>
      <c r="F16" s="178"/>
      <c r="G16" s="178"/>
      <c r="H16" s="178"/>
      <c r="I16" s="178"/>
      <c r="J16" s="178"/>
      <c r="K16" s="178"/>
      <c r="L16" s="178"/>
      <c r="M16" s="178"/>
      <c r="N16" s="178"/>
      <c r="O16" s="179"/>
    </row>
    <row r="17" spans="1:15" ht="15.75">
      <c r="A17" s="177" t="s">
        <v>10</v>
      </c>
      <c r="B17" s="178"/>
      <c r="C17" s="178"/>
      <c r="D17" s="179"/>
      <c r="E17" s="177">
        <v>860201001</v>
      </c>
      <c r="F17" s="178"/>
      <c r="G17" s="178"/>
      <c r="H17" s="178"/>
      <c r="I17" s="178"/>
      <c r="J17" s="178"/>
      <c r="K17" s="178"/>
      <c r="L17" s="178"/>
      <c r="M17" s="178"/>
      <c r="N17" s="178"/>
      <c r="O17" s="179"/>
    </row>
    <row r="18" spans="1:15" ht="15.75">
      <c r="A18" s="177" t="s">
        <v>9</v>
      </c>
      <c r="B18" s="178"/>
      <c r="C18" s="178"/>
      <c r="D18" s="179"/>
      <c r="E18" s="177">
        <v>71136000000</v>
      </c>
      <c r="F18" s="178"/>
      <c r="G18" s="178"/>
      <c r="H18" s="178"/>
      <c r="I18" s="178"/>
      <c r="J18" s="178"/>
      <c r="K18" s="178"/>
      <c r="L18" s="178"/>
      <c r="M18" s="178"/>
      <c r="N18" s="178"/>
      <c r="O18" s="179"/>
    </row>
    <row r="19" spans="1:4" ht="15.75">
      <c r="A19" s="183"/>
      <c r="B19" s="183"/>
      <c r="C19" s="183"/>
      <c r="D19" s="183"/>
    </row>
    <row r="20" spans="1:15" ht="24.75" customHeight="1">
      <c r="A20" s="195" t="s">
        <v>17</v>
      </c>
      <c r="B20" s="190" t="s">
        <v>25</v>
      </c>
      <c r="C20" s="190" t="s">
        <v>24</v>
      </c>
      <c r="D20" s="180" t="s">
        <v>8</v>
      </c>
      <c r="E20" s="181"/>
      <c r="F20" s="181"/>
      <c r="G20" s="181"/>
      <c r="H20" s="181"/>
      <c r="I20" s="181"/>
      <c r="J20" s="181"/>
      <c r="K20" s="181"/>
      <c r="L20" s="181"/>
      <c r="M20" s="182"/>
      <c r="N20" s="187" t="s">
        <v>20</v>
      </c>
      <c r="O20" s="190" t="s">
        <v>21</v>
      </c>
    </row>
    <row r="21" spans="1:15" ht="60.75" customHeight="1">
      <c r="A21" s="195"/>
      <c r="B21" s="190"/>
      <c r="C21" s="190"/>
      <c r="D21" s="193" t="s">
        <v>18</v>
      </c>
      <c r="E21" s="187" t="s">
        <v>22</v>
      </c>
      <c r="F21" s="180" t="s">
        <v>1</v>
      </c>
      <c r="G21" s="192"/>
      <c r="H21" s="200" t="s">
        <v>3</v>
      </c>
      <c r="I21" s="180" t="s">
        <v>5</v>
      </c>
      <c r="J21" s="182"/>
      <c r="K21" s="197" t="s">
        <v>214</v>
      </c>
      <c r="L21" s="180" t="s">
        <v>0</v>
      </c>
      <c r="M21" s="192"/>
      <c r="N21" s="188"/>
      <c r="O21" s="191"/>
    </row>
    <row r="22" spans="1:15" ht="126">
      <c r="A22" s="195"/>
      <c r="B22" s="190"/>
      <c r="C22" s="190"/>
      <c r="D22" s="194"/>
      <c r="E22" s="199"/>
      <c r="F22" s="12" t="s">
        <v>2</v>
      </c>
      <c r="G22" s="90" t="s">
        <v>19</v>
      </c>
      <c r="H22" s="201"/>
      <c r="I22" s="12" t="s">
        <v>4</v>
      </c>
      <c r="J22" s="90" t="s">
        <v>19</v>
      </c>
      <c r="K22" s="198"/>
      <c r="L22" s="89" t="s">
        <v>31</v>
      </c>
      <c r="M22" s="88" t="s">
        <v>6</v>
      </c>
      <c r="N22" s="189"/>
      <c r="O22" s="13" t="s">
        <v>7</v>
      </c>
    </row>
    <row r="23" spans="1:15" ht="15.75">
      <c r="A23" s="15">
        <v>1</v>
      </c>
      <c r="B23" s="14">
        <v>2</v>
      </c>
      <c r="C23" s="14">
        <v>3</v>
      </c>
      <c r="D23" s="14">
        <v>4</v>
      </c>
      <c r="E23" s="14">
        <v>5</v>
      </c>
      <c r="F23" s="14">
        <v>6</v>
      </c>
      <c r="G23" s="14">
        <v>7</v>
      </c>
      <c r="H23" s="14">
        <v>8</v>
      </c>
      <c r="I23" s="14">
        <v>9</v>
      </c>
      <c r="J23" s="14">
        <v>10</v>
      </c>
      <c r="K23" s="15">
        <v>11</v>
      </c>
      <c r="L23" s="14">
        <v>12</v>
      </c>
      <c r="M23" s="14">
        <v>13</v>
      </c>
      <c r="N23" s="14">
        <v>14</v>
      </c>
      <c r="O23" s="14">
        <v>15</v>
      </c>
    </row>
    <row r="24" spans="1:16" s="22" customFormat="1" ht="27" customHeight="1">
      <c r="A24" s="95"/>
      <c r="B24" s="96"/>
      <c r="C24" s="96"/>
      <c r="D24" s="96"/>
      <c r="E24" s="97" t="s">
        <v>66</v>
      </c>
      <c r="F24" s="96"/>
      <c r="G24" s="96"/>
      <c r="H24" s="96"/>
      <c r="I24" s="96"/>
      <c r="J24" s="96"/>
      <c r="K24" s="98"/>
      <c r="L24" s="96"/>
      <c r="M24" s="96"/>
      <c r="N24" s="96"/>
      <c r="O24" s="99"/>
      <c r="P24" s="35"/>
    </row>
    <row r="25" spans="1:16" s="22" customFormat="1" ht="94.5">
      <c r="A25" s="136">
        <v>1</v>
      </c>
      <c r="B25" s="136" t="s">
        <v>120</v>
      </c>
      <c r="C25" s="136" t="s">
        <v>121</v>
      </c>
      <c r="D25" s="137" t="s">
        <v>122</v>
      </c>
      <c r="E25" s="161" t="s">
        <v>661</v>
      </c>
      <c r="F25" s="136">
        <v>366</v>
      </c>
      <c r="G25" s="136" t="s">
        <v>51</v>
      </c>
      <c r="H25" s="136">
        <v>3</v>
      </c>
      <c r="I25" s="136">
        <v>71136000000</v>
      </c>
      <c r="J25" s="136" t="s">
        <v>47</v>
      </c>
      <c r="K25" s="138">
        <v>43406900.54</v>
      </c>
      <c r="L25" s="139" t="s">
        <v>32</v>
      </c>
      <c r="M25" s="136" t="s">
        <v>124</v>
      </c>
      <c r="N25" s="136" t="s">
        <v>662</v>
      </c>
      <c r="O25" s="136" t="s">
        <v>49</v>
      </c>
      <c r="P25" s="34" t="s">
        <v>338</v>
      </c>
    </row>
    <row r="26" spans="1:16" s="22" customFormat="1" ht="87.75" customHeight="1">
      <c r="A26" s="16">
        <v>2</v>
      </c>
      <c r="B26" s="61" t="s">
        <v>45</v>
      </c>
      <c r="C26" s="61" t="s">
        <v>67</v>
      </c>
      <c r="D26" s="17" t="s">
        <v>690</v>
      </c>
      <c r="E26" s="18" t="s">
        <v>68</v>
      </c>
      <c r="F26" s="16">
        <v>366</v>
      </c>
      <c r="G26" s="16" t="s">
        <v>51</v>
      </c>
      <c r="H26" s="16">
        <v>1</v>
      </c>
      <c r="I26" s="16">
        <v>71136000000</v>
      </c>
      <c r="J26" s="16" t="s">
        <v>47</v>
      </c>
      <c r="K26" s="76">
        <v>17100000</v>
      </c>
      <c r="L26" s="16" t="s">
        <v>32</v>
      </c>
      <c r="M26" s="16" t="s">
        <v>69</v>
      </c>
      <c r="N26" s="16" t="s">
        <v>48</v>
      </c>
      <c r="O26" s="16" t="s">
        <v>49</v>
      </c>
      <c r="P26" s="35" t="s">
        <v>70</v>
      </c>
    </row>
    <row r="27" spans="1:17" s="22" customFormat="1" ht="231" customHeight="1">
      <c r="A27" s="128">
        <v>3</v>
      </c>
      <c r="B27" s="130" t="s">
        <v>45</v>
      </c>
      <c r="C27" s="130" t="s">
        <v>46</v>
      </c>
      <c r="D27" s="149" t="s">
        <v>477</v>
      </c>
      <c r="E27" s="129" t="s">
        <v>727</v>
      </c>
      <c r="F27" s="128">
        <v>366</v>
      </c>
      <c r="G27" s="128" t="s">
        <v>51</v>
      </c>
      <c r="H27" s="128">
        <v>1</v>
      </c>
      <c r="I27" s="128">
        <v>71136000000</v>
      </c>
      <c r="J27" s="128" t="s">
        <v>47</v>
      </c>
      <c r="K27" s="150">
        <v>7900000</v>
      </c>
      <c r="L27" s="128" t="s">
        <v>32</v>
      </c>
      <c r="M27" s="128" t="s">
        <v>54</v>
      </c>
      <c r="N27" s="128" t="s">
        <v>48</v>
      </c>
      <c r="O27" s="128" t="s">
        <v>49</v>
      </c>
      <c r="P27" s="34" t="s">
        <v>478</v>
      </c>
      <c r="Q27" s="22" t="s">
        <v>754</v>
      </c>
    </row>
    <row r="28" spans="1:16" s="22" customFormat="1" ht="120.75" customHeight="1">
      <c r="A28" s="16">
        <v>4</v>
      </c>
      <c r="B28" s="16" t="s">
        <v>96</v>
      </c>
      <c r="C28" s="16" t="s">
        <v>97</v>
      </c>
      <c r="D28" s="18" t="s">
        <v>101</v>
      </c>
      <c r="E28" s="18" t="s">
        <v>663</v>
      </c>
      <c r="F28" s="16">
        <v>879</v>
      </c>
      <c r="G28" s="16" t="s">
        <v>123</v>
      </c>
      <c r="H28" s="16">
        <v>1</v>
      </c>
      <c r="I28" s="16">
        <v>71136000000</v>
      </c>
      <c r="J28" s="16" t="s">
        <v>47</v>
      </c>
      <c r="K28" s="49">
        <f>6000000/1.2</f>
        <v>5000000</v>
      </c>
      <c r="L28" s="16" t="s">
        <v>32</v>
      </c>
      <c r="M28" s="16" t="s">
        <v>102</v>
      </c>
      <c r="N28" s="16" t="s">
        <v>48</v>
      </c>
      <c r="O28" s="16" t="s">
        <v>49</v>
      </c>
      <c r="P28" s="34" t="s">
        <v>98</v>
      </c>
    </row>
    <row r="29" spans="1:17" s="22" customFormat="1" ht="83.25" customHeight="1">
      <c r="A29" s="128">
        <v>5</v>
      </c>
      <c r="B29" s="130" t="s">
        <v>45</v>
      </c>
      <c r="C29" s="130" t="s">
        <v>46</v>
      </c>
      <c r="D29" s="149" t="s">
        <v>664</v>
      </c>
      <c r="E29" s="129" t="s">
        <v>666</v>
      </c>
      <c r="F29" s="128">
        <v>55</v>
      </c>
      <c r="G29" s="128" t="s">
        <v>215</v>
      </c>
      <c r="H29" s="128">
        <v>830</v>
      </c>
      <c r="I29" s="128">
        <v>71136000000</v>
      </c>
      <c r="J29" s="128" t="s">
        <v>47</v>
      </c>
      <c r="K29" s="150">
        <v>1197040</v>
      </c>
      <c r="L29" s="128" t="s">
        <v>32</v>
      </c>
      <c r="M29" s="128" t="s">
        <v>55</v>
      </c>
      <c r="N29" s="128" t="s">
        <v>48</v>
      </c>
      <c r="O29" s="128" t="s">
        <v>49</v>
      </c>
      <c r="P29" s="34" t="s">
        <v>478</v>
      </c>
      <c r="Q29" s="22" t="s">
        <v>747</v>
      </c>
    </row>
    <row r="30" spans="1:16" s="22" customFormat="1" ht="63">
      <c r="A30" s="136">
        <v>6</v>
      </c>
      <c r="B30" s="164" t="s">
        <v>238</v>
      </c>
      <c r="C30" s="164" t="s">
        <v>540</v>
      </c>
      <c r="D30" s="137" t="s">
        <v>541</v>
      </c>
      <c r="E30" s="137" t="s">
        <v>665</v>
      </c>
      <c r="F30" s="136">
        <v>796</v>
      </c>
      <c r="G30" s="136" t="s">
        <v>59</v>
      </c>
      <c r="H30" s="165" t="s">
        <v>538</v>
      </c>
      <c r="I30" s="136">
        <v>71136000000</v>
      </c>
      <c r="J30" s="136" t="s">
        <v>47</v>
      </c>
      <c r="K30" s="138">
        <v>1411200</v>
      </c>
      <c r="L30" s="136" t="s">
        <v>32</v>
      </c>
      <c r="M30" s="166" t="s">
        <v>26</v>
      </c>
      <c r="N30" s="136" t="s">
        <v>171</v>
      </c>
      <c r="O30" s="136" t="s">
        <v>49</v>
      </c>
      <c r="P30" s="34" t="s">
        <v>539</v>
      </c>
    </row>
    <row r="31" spans="1:16" s="22" customFormat="1" ht="86.25" customHeight="1">
      <c r="A31" s="16">
        <v>7</v>
      </c>
      <c r="B31" s="16" t="s">
        <v>353</v>
      </c>
      <c r="C31" s="16" t="s">
        <v>432</v>
      </c>
      <c r="D31" s="18" t="s">
        <v>433</v>
      </c>
      <c r="E31" s="18" t="s">
        <v>728</v>
      </c>
      <c r="F31" s="21" t="s">
        <v>434</v>
      </c>
      <c r="G31" s="16" t="s">
        <v>59</v>
      </c>
      <c r="H31" s="16">
        <v>1</v>
      </c>
      <c r="I31" s="16">
        <v>71136000000</v>
      </c>
      <c r="J31" s="16" t="s">
        <v>47</v>
      </c>
      <c r="K31" s="49">
        <v>120000</v>
      </c>
      <c r="L31" s="16" t="s">
        <v>32</v>
      </c>
      <c r="M31" s="21" t="s">
        <v>26</v>
      </c>
      <c r="N31" s="16" t="s">
        <v>171</v>
      </c>
      <c r="O31" s="16" t="s">
        <v>49</v>
      </c>
      <c r="P31" s="35" t="s">
        <v>435</v>
      </c>
    </row>
    <row r="32" spans="1:16" s="22" customFormat="1" ht="78" customHeight="1">
      <c r="A32" s="16">
        <v>8</v>
      </c>
      <c r="B32" s="16" t="s">
        <v>353</v>
      </c>
      <c r="C32" s="16" t="s">
        <v>432</v>
      </c>
      <c r="D32" s="18" t="s">
        <v>436</v>
      </c>
      <c r="E32" s="18" t="s">
        <v>728</v>
      </c>
      <c r="F32" s="21" t="s">
        <v>437</v>
      </c>
      <c r="G32" s="16" t="s">
        <v>438</v>
      </c>
      <c r="H32" s="16">
        <v>1</v>
      </c>
      <c r="I32" s="16">
        <v>71136000000</v>
      </c>
      <c r="J32" s="16" t="s">
        <v>47</v>
      </c>
      <c r="K32" s="49">
        <v>220000</v>
      </c>
      <c r="L32" s="16" t="s">
        <v>32</v>
      </c>
      <c r="M32" s="21" t="s">
        <v>26</v>
      </c>
      <c r="N32" s="16" t="s">
        <v>171</v>
      </c>
      <c r="O32" s="16" t="s">
        <v>49</v>
      </c>
      <c r="P32" s="35" t="s">
        <v>439</v>
      </c>
    </row>
    <row r="33" spans="1:16" s="22" customFormat="1" ht="80.25" customHeight="1">
      <c r="A33" s="16">
        <v>9</v>
      </c>
      <c r="B33" s="16" t="s">
        <v>353</v>
      </c>
      <c r="C33" s="16" t="s">
        <v>432</v>
      </c>
      <c r="D33" s="18" t="s">
        <v>685</v>
      </c>
      <c r="E33" s="18" t="s">
        <v>686</v>
      </c>
      <c r="F33" s="21" t="s">
        <v>434</v>
      </c>
      <c r="G33" s="16" t="s">
        <v>59</v>
      </c>
      <c r="H33" s="16">
        <v>1</v>
      </c>
      <c r="I33" s="16">
        <v>71136000000</v>
      </c>
      <c r="J33" s="16" t="s">
        <v>47</v>
      </c>
      <c r="K33" s="49">
        <v>200000</v>
      </c>
      <c r="L33" s="16" t="s">
        <v>32</v>
      </c>
      <c r="M33" s="21" t="s">
        <v>26</v>
      </c>
      <c r="N33" s="16" t="s">
        <v>171</v>
      </c>
      <c r="O33" s="16" t="s">
        <v>49</v>
      </c>
      <c r="P33" s="35" t="s">
        <v>441</v>
      </c>
    </row>
    <row r="34" spans="1:16" s="22" customFormat="1" ht="59.25" customHeight="1">
      <c r="A34" s="136">
        <v>10</v>
      </c>
      <c r="B34" s="136" t="s">
        <v>57</v>
      </c>
      <c r="C34" s="136" t="s">
        <v>132</v>
      </c>
      <c r="D34" s="161" t="s">
        <v>169</v>
      </c>
      <c r="E34" s="137" t="s">
        <v>687</v>
      </c>
      <c r="F34" s="136">
        <v>796</v>
      </c>
      <c r="G34" s="136" t="s">
        <v>59</v>
      </c>
      <c r="H34" s="136">
        <v>1</v>
      </c>
      <c r="I34" s="136">
        <v>71136000000</v>
      </c>
      <c r="J34" s="136" t="s">
        <v>47</v>
      </c>
      <c r="K34" s="138">
        <f>680000*0+ROUND(850000/1.2,-3)+1000</f>
        <v>709000</v>
      </c>
      <c r="L34" s="136" t="s">
        <v>32</v>
      </c>
      <c r="M34" s="139" t="s">
        <v>127</v>
      </c>
      <c r="N34" s="136" t="s">
        <v>171</v>
      </c>
      <c r="O34" s="136" t="s">
        <v>49</v>
      </c>
      <c r="P34" s="35" t="s">
        <v>172</v>
      </c>
    </row>
    <row r="35" spans="1:16" s="22" customFormat="1" ht="73.5" customHeight="1">
      <c r="A35" s="16">
        <v>11</v>
      </c>
      <c r="B35" s="16" t="s">
        <v>115</v>
      </c>
      <c r="C35" s="16" t="s">
        <v>115</v>
      </c>
      <c r="D35" s="18" t="s">
        <v>116</v>
      </c>
      <c r="E35" s="18" t="s">
        <v>729</v>
      </c>
      <c r="F35" s="16">
        <v>796</v>
      </c>
      <c r="G35" s="16" t="s">
        <v>59</v>
      </c>
      <c r="H35" s="16">
        <v>20</v>
      </c>
      <c r="I35" s="61">
        <v>71136000000</v>
      </c>
      <c r="J35" s="16" t="s">
        <v>47</v>
      </c>
      <c r="K35" s="49">
        <f>169500/1.2</f>
        <v>141250</v>
      </c>
      <c r="L35" s="16" t="s">
        <v>32</v>
      </c>
      <c r="M35" s="16" t="s">
        <v>117</v>
      </c>
      <c r="N35" s="16" t="s">
        <v>48</v>
      </c>
      <c r="O35" s="16" t="s">
        <v>49</v>
      </c>
      <c r="P35" s="34" t="s">
        <v>118</v>
      </c>
    </row>
    <row r="36" spans="1:16" s="22" customFormat="1" ht="57" customHeight="1">
      <c r="A36" s="16">
        <v>12</v>
      </c>
      <c r="B36" s="16" t="s">
        <v>115</v>
      </c>
      <c r="C36" s="16" t="s">
        <v>115</v>
      </c>
      <c r="D36" s="18" t="s">
        <v>119</v>
      </c>
      <c r="E36" s="18" t="s">
        <v>667</v>
      </c>
      <c r="F36" s="16">
        <v>796</v>
      </c>
      <c r="G36" s="16" t="s">
        <v>59</v>
      </c>
      <c r="H36" s="16">
        <v>20</v>
      </c>
      <c r="I36" s="61">
        <v>71136000000</v>
      </c>
      <c r="J36" s="16" t="s">
        <v>47</v>
      </c>
      <c r="K36" s="49">
        <v>118500</v>
      </c>
      <c r="L36" s="16" t="s">
        <v>32</v>
      </c>
      <c r="M36" s="16" t="s">
        <v>100</v>
      </c>
      <c r="N36" s="16" t="s">
        <v>48</v>
      </c>
      <c r="O36" s="16" t="s">
        <v>49</v>
      </c>
      <c r="P36" s="34" t="s">
        <v>118</v>
      </c>
    </row>
    <row r="37" spans="1:16" s="22" customFormat="1" ht="197.25" customHeight="1">
      <c r="A37" s="136">
        <v>13</v>
      </c>
      <c r="B37" s="136" t="s">
        <v>89</v>
      </c>
      <c r="C37" s="136" t="s">
        <v>128</v>
      </c>
      <c r="D37" s="137" t="s">
        <v>129</v>
      </c>
      <c r="E37" s="161" t="s">
        <v>668</v>
      </c>
      <c r="F37" s="136">
        <v>796</v>
      </c>
      <c r="G37" s="136" t="s">
        <v>59</v>
      </c>
      <c r="H37" s="165" t="s">
        <v>485</v>
      </c>
      <c r="I37" s="136">
        <v>71136000000</v>
      </c>
      <c r="J37" s="136" t="s">
        <v>47</v>
      </c>
      <c r="K37" s="138">
        <v>1000000</v>
      </c>
      <c r="L37" s="139" t="s">
        <v>32</v>
      </c>
      <c r="M37" s="136" t="s">
        <v>127</v>
      </c>
      <c r="N37" s="136" t="s">
        <v>48</v>
      </c>
      <c r="O37" s="136" t="s">
        <v>49</v>
      </c>
      <c r="P37" s="34" t="s">
        <v>338</v>
      </c>
    </row>
    <row r="38" spans="1:16" s="22" customFormat="1" ht="63">
      <c r="A38" s="16">
        <v>14</v>
      </c>
      <c r="B38" s="16" t="s">
        <v>130</v>
      </c>
      <c r="C38" s="16" t="s">
        <v>131</v>
      </c>
      <c r="D38" s="18" t="s">
        <v>514</v>
      </c>
      <c r="E38" s="18" t="s">
        <v>503</v>
      </c>
      <c r="F38" s="16">
        <v>796</v>
      </c>
      <c r="G38" s="16" t="s">
        <v>59</v>
      </c>
      <c r="H38" s="16">
        <v>23</v>
      </c>
      <c r="I38" s="16">
        <v>71136000000</v>
      </c>
      <c r="J38" s="16" t="s">
        <v>47</v>
      </c>
      <c r="K38" s="49">
        <f>345000*0+287500</f>
        <v>287500</v>
      </c>
      <c r="L38" s="21" t="s">
        <v>32</v>
      </c>
      <c r="M38" s="21" t="s">
        <v>252</v>
      </c>
      <c r="N38" s="16" t="s">
        <v>48</v>
      </c>
      <c r="O38" s="16" t="s">
        <v>49</v>
      </c>
      <c r="P38" s="34" t="s">
        <v>352</v>
      </c>
    </row>
    <row r="39" spans="1:16" s="22" customFormat="1" ht="53.25" customHeight="1">
      <c r="A39" s="16">
        <v>15</v>
      </c>
      <c r="B39" s="21" t="s">
        <v>142</v>
      </c>
      <c r="C39" s="61" t="s">
        <v>142</v>
      </c>
      <c r="D39" s="17" t="s">
        <v>471</v>
      </c>
      <c r="E39" s="17" t="s">
        <v>143</v>
      </c>
      <c r="F39" s="16">
        <v>166</v>
      </c>
      <c r="G39" s="16" t="s">
        <v>146</v>
      </c>
      <c r="H39" s="80" t="s">
        <v>486</v>
      </c>
      <c r="I39" s="16">
        <v>71136000000</v>
      </c>
      <c r="J39" s="16" t="s">
        <v>47</v>
      </c>
      <c r="K39" s="76">
        <v>4500000</v>
      </c>
      <c r="L39" s="20" t="s">
        <v>32</v>
      </c>
      <c r="M39" s="16" t="s">
        <v>26</v>
      </c>
      <c r="N39" s="16" t="s">
        <v>48</v>
      </c>
      <c r="O39" s="16" t="s">
        <v>40</v>
      </c>
      <c r="P39" s="34" t="s">
        <v>139</v>
      </c>
    </row>
    <row r="40" spans="1:16" s="22" customFormat="1" ht="63">
      <c r="A40" s="128">
        <v>16</v>
      </c>
      <c r="B40" s="132" t="s">
        <v>57</v>
      </c>
      <c r="C40" s="130" t="s">
        <v>132</v>
      </c>
      <c r="D40" s="149" t="s">
        <v>149</v>
      </c>
      <c r="E40" s="149" t="s">
        <v>143</v>
      </c>
      <c r="F40" s="128">
        <v>796</v>
      </c>
      <c r="G40" s="128" t="s">
        <v>59</v>
      </c>
      <c r="H40" s="128">
        <v>1</v>
      </c>
      <c r="I40" s="128">
        <v>71136000000</v>
      </c>
      <c r="J40" s="128" t="s">
        <v>47</v>
      </c>
      <c r="K40" s="150">
        <v>300000</v>
      </c>
      <c r="L40" s="151" t="s">
        <v>32</v>
      </c>
      <c r="M40" s="128" t="s">
        <v>26</v>
      </c>
      <c r="N40" s="128" t="s">
        <v>48</v>
      </c>
      <c r="O40" s="128" t="s">
        <v>49</v>
      </c>
      <c r="P40" s="34" t="s">
        <v>139</v>
      </c>
    </row>
    <row r="41" spans="1:16" s="22" customFormat="1" ht="94.5">
      <c r="A41" s="16">
        <v>17</v>
      </c>
      <c r="B41" s="16" t="s">
        <v>144</v>
      </c>
      <c r="C41" s="16" t="s">
        <v>150</v>
      </c>
      <c r="D41" s="17" t="s">
        <v>148</v>
      </c>
      <c r="E41" s="17" t="s">
        <v>143</v>
      </c>
      <c r="F41" s="16">
        <v>796</v>
      </c>
      <c r="G41" s="16" t="s">
        <v>59</v>
      </c>
      <c r="H41" s="80" t="s">
        <v>486</v>
      </c>
      <c r="I41" s="16">
        <v>71136000000</v>
      </c>
      <c r="J41" s="16" t="s">
        <v>47</v>
      </c>
      <c r="K41" s="76">
        <v>1000000</v>
      </c>
      <c r="L41" s="20" t="s">
        <v>32</v>
      </c>
      <c r="M41" s="16" t="s">
        <v>26</v>
      </c>
      <c r="N41" s="16" t="s">
        <v>48</v>
      </c>
      <c r="O41" s="16" t="s">
        <v>49</v>
      </c>
      <c r="P41" s="34" t="s">
        <v>139</v>
      </c>
    </row>
    <row r="42" spans="1:16" s="22" customFormat="1" ht="110.25">
      <c r="A42" s="120">
        <v>18</v>
      </c>
      <c r="B42" s="120" t="s">
        <v>96</v>
      </c>
      <c r="C42" s="120" t="s">
        <v>97</v>
      </c>
      <c r="D42" s="121" t="s">
        <v>479</v>
      </c>
      <c r="E42" s="121" t="s">
        <v>723</v>
      </c>
      <c r="F42" s="120">
        <v>879</v>
      </c>
      <c r="G42" s="120" t="s">
        <v>123</v>
      </c>
      <c r="H42" s="120">
        <v>1</v>
      </c>
      <c r="I42" s="120">
        <v>71136000000</v>
      </c>
      <c r="J42" s="120" t="s">
        <v>47</v>
      </c>
      <c r="K42" s="124">
        <f>1500000/1.2</f>
        <v>1250000</v>
      </c>
      <c r="L42" s="120" t="s">
        <v>32</v>
      </c>
      <c r="M42" s="140" t="s">
        <v>26</v>
      </c>
      <c r="N42" s="120" t="s">
        <v>48</v>
      </c>
      <c r="O42" s="120" t="s">
        <v>49</v>
      </c>
      <c r="P42" s="34" t="s">
        <v>98</v>
      </c>
    </row>
    <row r="43" spans="1:16" s="22" customFormat="1" ht="94.5">
      <c r="A43" s="136">
        <v>19</v>
      </c>
      <c r="B43" s="136" t="s">
        <v>96</v>
      </c>
      <c r="C43" s="136" t="s">
        <v>97</v>
      </c>
      <c r="D43" s="137" t="s">
        <v>99</v>
      </c>
      <c r="E43" s="137" t="s">
        <v>669</v>
      </c>
      <c r="F43" s="136">
        <v>879</v>
      </c>
      <c r="G43" s="136" t="s">
        <v>123</v>
      </c>
      <c r="H43" s="136">
        <v>1</v>
      </c>
      <c r="I43" s="136">
        <v>71136000000</v>
      </c>
      <c r="J43" s="136" t="s">
        <v>47</v>
      </c>
      <c r="K43" s="138">
        <f>2400000/1.2</f>
        <v>2000000</v>
      </c>
      <c r="L43" s="136" t="s">
        <v>32</v>
      </c>
      <c r="M43" s="136" t="s">
        <v>100</v>
      </c>
      <c r="N43" s="136" t="s">
        <v>48</v>
      </c>
      <c r="O43" s="136" t="s">
        <v>49</v>
      </c>
      <c r="P43" s="34" t="s">
        <v>98</v>
      </c>
    </row>
    <row r="44" spans="1:16" s="22" customFormat="1" ht="60" customHeight="1">
      <c r="A44" s="16">
        <v>20</v>
      </c>
      <c r="B44" s="16" t="s">
        <v>224</v>
      </c>
      <c r="C44" s="16" t="s">
        <v>232</v>
      </c>
      <c r="D44" s="18" t="s">
        <v>230</v>
      </c>
      <c r="E44" s="18" t="s">
        <v>231</v>
      </c>
      <c r="F44" s="16">
        <v>796</v>
      </c>
      <c r="G44" s="16" t="s">
        <v>59</v>
      </c>
      <c r="H44" s="23">
        <v>355000</v>
      </c>
      <c r="I44" s="16">
        <v>71136000000</v>
      </c>
      <c r="J44" s="16" t="s">
        <v>47</v>
      </c>
      <c r="K44" s="49">
        <v>284000</v>
      </c>
      <c r="L44" s="19" t="s">
        <v>32</v>
      </c>
      <c r="M44" s="19" t="s">
        <v>100</v>
      </c>
      <c r="N44" s="16" t="s">
        <v>48</v>
      </c>
      <c r="O44" s="16" t="s">
        <v>49</v>
      </c>
      <c r="P44" s="34" t="s">
        <v>227</v>
      </c>
    </row>
    <row r="45" spans="1:16" s="22" customFormat="1" ht="157.5">
      <c r="A45" s="136">
        <v>21</v>
      </c>
      <c r="B45" s="136" t="s">
        <v>96</v>
      </c>
      <c r="C45" s="136" t="s">
        <v>97</v>
      </c>
      <c r="D45" s="137" t="s">
        <v>103</v>
      </c>
      <c r="E45" s="137" t="s">
        <v>676</v>
      </c>
      <c r="F45" s="136">
        <v>879</v>
      </c>
      <c r="G45" s="136" t="s">
        <v>123</v>
      </c>
      <c r="H45" s="136">
        <v>1</v>
      </c>
      <c r="I45" s="136">
        <v>71136000000</v>
      </c>
      <c r="J45" s="136" t="s">
        <v>47</v>
      </c>
      <c r="K45" s="138">
        <f>1200000/1.2</f>
        <v>1000000</v>
      </c>
      <c r="L45" s="136" t="s">
        <v>32</v>
      </c>
      <c r="M45" s="136" t="s">
        <v>100</v>
      </c>
      <c r="N45" s="136" t="s">
        <v>48</v>
      </c>
      <c r="O45" s="136" t="s">
        <v>49</v>
      </c>
      <c r="P45" s="34" t="s">
        <v>98</v>
      </c>
    </row>
    <row r="46" spans="1:16" s="22" customFormat="1" ht="78.75">
      <c r="A46" s="136">
        <v>22</v>
      </c>
      <c r="B46" s="136" t="s">
        <v>151</v>
      </c>
      <c r="C46" s="136" t="s">
        <v>158</v>
      </c>
      <c r="D46" s="137" t="s">
        <v>159</v>
      </c>
      <c r="E46" s="137" t="s">
        <v>733</v>
      </c>
      <c r="F46" s="136">
        <v>796</v>
      </c>
      <c r="G46" s="136" t="s">
        <v>59</v>
      </c>
      <c r="H46" s="136">
        <v>20</v>
      </c>
      <c r="I46" s="136">
        <v>71136000000</v>
      </c>
      <c r="J46" s="136" t="s">
        <v>47</v>
      </c>
      <c r="K46" s="138">
        <v>200000</v>
      </c>
      <c r="L46" s="166" t="s">
        <v>32</v>
      </c>
      <c r="M46" s="166" t="s">
        <v>160</v>
      </c>
      <c r="N46" s="136" t="s">
        <v>48</v>
      </c>
      <c r="O46" s="136" t="s">
        <v>49</v>
      </c>
      <c r="P46" s="34" t="s">
        <v>157</v>
      </c>
    </row>
    <row r="47" spans="1:16" s="22" customFormat="1" ht="78.75">
      <c r="A47" s="136">
        <v>23</v>
      </c>
      <c r="B47" s="136" t="s">
        <v>151</v>
      </c>
      <c r="C47" s="136" t="s">
        <v>158</v>
      </c>
      <c r="D47" s="137" t="s">
        <v>161</v>
      </c>
      <c r="E47" s="137" t="s">
        <v>487</v>
      </c>
      <c r="F47" s="136">
        <v>796</v>
      </c>
      <c r="G47" s="136" t="s">
        <v>59</v>
      </c>
      <c r="H47" s="136">
        <v>15</v>
      </c>
      <c r="I47" s="136">
        <v>71136000000</v>
      </c>
      <c r="J47" s="136" t="s">
        <v>47</v>
      </c>
      <c r="K47" s="138">
        <v>1000000</v>
      </c>
      <c r="L47" s="166" t="s">
        <v>32</v>
      </c>
      <c r="M47" s="166" t="s">
        <v>105</v>
      </c>
      <c r="N47" s="136" t="s">
        <v>48</v>
      </c>
      <c r="O47" s="136" t="s">
        <v>49</v>
      </c>
      <c r="P47" s="34" t="s">
        <v>157</v>
      </c>
    </row>
    <row r="48" spans="1:16" s="22" customFormat="1" ht="78.75">
      <c r="A48" s="136">
        <v>24</v>
      </c>
      <c r="B48" s="136" t="s">
        <v>151</v>
      </c>
      <c r="C48" s="136" t="s">
        <v>158</v>
      </c>
      <c r="D48" s="137" t="s">
        <v>162</v>
      </c>
      <c r="E48" s="137" t="s">
        <v>733</v>
      </c>
      <c r="F48" s="136">
        <v>796</v>
      </c>
      <c r="G48" s="136" t="s">
        <v>59</v>
      </c>
      <c r="H48" s="136">
        <v>20</v>
      </c>
      <c r="I48" s="136">
        <v>71136000000</v>
      </c>
      <c r="J48" s="136" t="s">
        <v>47</v>
      </c>
      <c r="K48" s="138">
        <v>200000</v>
      </c>
      <c r="L48" s="166" t="s">
        <v>32</v>
      </c>
      <c r="M48" s="166" t="s">
        <v>105</v>
      </c>
      <c r="N48" s="136" t="s">
        <v>48</v>
      </c>
      <c r="O48" s="136" t="s">
        <v>49</v>
      </c>
      <c r="P48" s="34" t="s">
        <v>157</v>
      </c>
    </row>
    <row r="49" spans="1:16" s="22" customFormat="1" ht="78.75">
      <c r="A49" s="136">
        <v>25</v>
      </c>
      <c r="B49" s="136" t="s">
        <v>151</v>
      </c>
      <c r="C49" s="136" t="s">
        <v>158</v>
      </c>
      <c r="D49" s="137" t="s">
        <v>163</v>
      </c>
      <c r="E49" s="137" t="s">
        <v>732</v>
      </c>
      <c r="F49" s="136">
        <v>796</v>
      </c>
      <c r="G49" s="136" t="s">
        <v>59</v>
      </c>
      <c r="H49" s="136">
        <v>140</v>
      </c>
      <c r="I49" s="136">
        <v>71136000000</v>
      </c>
      <c r="J49" s="136" t="s">
        <v>47</v>
      </c>
      <c r="K49" s="138">
        <v>260000</v>
      </c>
      <c r="L49" s="166" t="s">
        <v>32</v>
      </c>
      <c r="M49" s="166" t="s">
        <v>105</v>
      </c>
      <c r="N49" s="136" t="s">
        <v>48</v>
      </c>
      <c r="O49" s="136" t="s">
        <v>49</v>
      </c>
      <c r="P49" s="34" t="s">
        <v>157</v>
      </c>
    </row>
    <row r="50" spans="1:16" s="22" customFormat="1" ht="47.25">
      <c r="A50" s="16">
        <v>26</v>
      </c>
      <c r="B50" s="21" t="s">
        <v>151</v>
      </c>
      <c r="C50" s="61" t="s">
        <v>151</v>
      </c>
      <c r="D50" s="17" t="s">
        <v>152</v>
      </c>
      <c r="E50" s="17" t="s">
        <v>143</v>
      </c>
      <c r="F50" s="16">
        <v>796</v>
      </c>
      <c r="G50" s="16" t="s">
        <v>59</v>
      </c>
      <c r="H50" s="16">
        <v>1</v>
      </c>
      <c r="I50" s="16">
        <v>71136000000</v>
      </c>
      <c r="J50" s="16" t="s">
        <v>47</v>
      </c>
      <c r="K50" s="76">
        <v>110000</v>
      </c>
      <c r="L50" s="20" t="s">
        <v>82</v>
      </c>
      <c r="M50" s="16" t="s">
        <v>26</v>
      </c>
      <c r="N50" s="16" t="s">
        <v>48</v>
      </c>
      <c r="O50" s="16" t="s">
        <v>49</v>
      </c>
      <c r="P50" s="34" t="s">
        <v>139</v>
      </c>
    </row>
    <row r="51" spans="1:16" s="22" customFormat="1" ht="63">
      <c r="A51" s="16">
        <v>27</v>
      </c>
      <c r="B51" s="23" t="s">
        <v>130</v>
      </c>
      <c r="C51" s="23" t="s">
        <v>274</v>
      </c>
      <c r="D51" s="18" t="s">
        <v>442</v>
      </c>
      <c r="E51" s="18" t="s">
        <v>731</v>
      </c>
      <c r="F51" s="16">
        <v>796</v>
      </c>
      <c r="G51" s="16" t="s">
        <v>59</v>
      </c>
      <c r="H51" s="16">
        <v>1</v>
      </c>
      <c r="I51" s="16">
        <v>71136000000</v>
      </c>
      <c r="J51" s="16" t="s">
        <v>47</v>
      </c>
      <c r="K51" s="49">
        <f>744000*0+750000/1.2</f>
        <v>625000</v>
      </c>
      <c r="L51" s="20" t="s">
        <v>82</v>
      </c>
      <c r="M51" s="16" t="s">
        <v>26</v>
      </c>
      <c r="N51" s="16" t="s">
        <v>48</v>
      </c>
      <c r="O51" s="16" t="s">
        <v>49</v>
      </c>
      <c r="P51" s="35" t="s">
        <v>443</v>
      </c>
    </row>
    <row r="52" spans="1:16" s="22" customFormat="1" ht="94.5">
      <c r="A52" s="16">
        <v>28</v>
      </c>
      <c r="B52" s="16" t="s">
        <v>353</v>
      </c>
      <c r="C52" s="16" t="s">
        <v>432</v>
      </c>
      <c r="D52" s="18" t="s">
        <v>444</v>
      </c>
      <c r="E52" s="18" t="s">
        <v>730</v>
      </c>
      <c r="F52" s="21" t="s">
        <v>434</v>
      </c>
      <c r="G52" s="16" t="s">
        <v>59</v>
      </c>
      <c r="H52" s="16">
        <v>2</v>
      </c>
      <c r="I52" s="16">
        <v>71136000000</v>
      </c>
      <c r="J52" s="16" t="s">
        <v>47</v>
      </c>
      <c r="K52" s="49">
        <v>240000</v>
      </c>
      <c r="L52" s="16" t="s">
        <v>82</v>
      </c>
      <c r="M52" s="21" t="s">
        <v>105</v>
      </c>
      <c r="N52" s="16" t="s">
        <v>171</v>
      </c>
      <c r="O52" s="16" t="s">
        <v>49</v>
      </c>
      <c r="P52" s="35" t="s">
        <v>441</v>
      </c>
    </row>
    <row r="53" spans="1:16" s="22" customFormat="1" ht="47.25">
      <c r="A53" s="16">
        <v>29</v>
      </c>
      <c r="B53" s="16" t="s">
        <v>353</v>
      </c>
      <c r="C53" s="16" t="s">
        <v>432</v>
      </c>
      <c r="D53" s="18" t="s">
        <v>445</v>
      </c>
      <c r="E53" s="18" t="s">
        <v>728</v>
      </c>
      <c r="F53" s="21" t="s">
        <v>434</v>
      </c>
      <c r="G53" s="16" t="s">
        <v>59</v>
      </c>
      <c r="H53" s="16">
        <v>5</v>
      </c>
      <c r="I53" s="16">
        <v>71136000000</v>
      </c>
      <c r="J53" s="16" t="s">
        <v>47</v>
      </c>
      <c r="K53" s="49">
        <f>348000*0+350000/1.2</f>
        <v>291666.6666666667</v>
      </c>
      <c r="L53" s="16" t="s">
        <v>82</v>
      </c>
      <c r="M53" s="21" t="s">
        <v>26</v>
      </c>
      <c r="N53" s="16" t="s">
        <v>171</v>
      </c>
      <c r="O53" s="16" t="s">
        <v>49</v>
      </c>
      <c r="P53" s="35" t="s">
        <v>441</v>
      </c>
    </row>
    <row r="54" spans="1:16" s="22" customFormat="1" ht="63">
      <c r="A54" s="136">
        <v>30</v>
      </c>
      <c r="B54" s="136" t="s">
        <v>57</v>
      </c>
      <c r="C54" s="136" t="s">
        <v>132</v>
      </c>
      <c r="D54" s="137" t="s">
        <v>520</v>
      </c>
      <c r="E54" s="137" t="str">
        <f>$E$26</f>
        <v>В соответствии с Техническим заданием Заказчика. Круглосуточное качественное выполнение работ. Наличие персонала</v>
      </c>
      <c r="F54" s="136">
        <v>796</v>
      </c>
      <c r="G54" s="136" t="s">
        <v>59</v>
      </c>
      <c r="H54" s="136">
        <v>1</v>
      </c>
      <c r="I54" s="136">
        <v>71136000000</v>
      </c>
      <c r="J54" s="136" t="s">
        <v>47</v>
      </c>
      <c r="K54" s="138">
        <f>2800000*0+3500000/1.2*0+2950000</f>
        <v>2950000</v>
      </c>
      <c r="L54" s="139" t="s">
        <v>82</v>
      </c>
      <c r="M54" s="139" t="s">
        <v>107</v>
      </c>
      <c r="N54" s="136" t="s">
        <v>48</v>
      </c>
      <c r="O54" s="136" t="s">
        <v>49</v>
      </c>
      <c r="P54" s="35" t="s">
        <v>172</v>
      </c>
    </row>
    <row r="55" spans="1:16" s="22" customFormat="1" ht="47.25">
      <c r="A55" s="136">
        <v>31</v>
      </c>
      <c r="B55" s="136" t="s">
        <v>57</v>
      </c>
      <c r="C55" s="136" t="s">
        <v>177</v>
      </c>
      <c r="D55" s="137" t="s">
        <v>178</v>
      </c>
      <c r="E55" s="137" t="s">
        <v>687</v>
      </c>
      <c r="F55" s="136">
        <v>796</v>
      </c>
      <c r="G55" s="136" t="s">
        <v>59</v>
      </c>
      <c r="H55" s="136">
        <v>2</v>
      </c>
      <c r="I55" s="136">
        <v>71136000000</v>
      </c>
      <c r="J55" s="136" t="s">
        <v>47</v>
      </c>
      <c r="K55" s="160">
        <v>100000</v>
      </c>
      <c r="L55" s="139" t="s">
        <v>82</v>
      </c>
      <c r="M55" s="136" t="s">
        <v>175</v>
      </c>
      <c r="N55" s="136" t="s">
        <v>171</v>
      </c>
      <c r="O55" s="136" t="s">
        <v>49</v>
      </c>
      <c r="P55" s="35" t="s">
        <v>172</v>
      </c>
    </row>
    <row r="56" spans="1:16" s="22" customFormat="1" ht="78.75">
      <c r="A56" s="136">
        <v>32</v>
      </c>
      <c r="B56" s="136" t="s">
        <v>27</v>
      </c>
      <c r="C56" s="136" t="s">
        <v>27</v>
      </c>
      <c r="D56" s="137" t="s">
        <v>746</v>
      </c>
      <c r="E56" s="137" t="s">
        <v>488</v>
      </c>
      <c r="F56" s="136">
        <v>879</v>
      </c>
      <c r="G56" s="136" t="s">
        <v>123</v>
      </c>
      <c r="H56" s="136">
        <v>1</v>
      </c>
      <c r="I56" s="136">
        <v>71136000000</v>
      </c>
      <c r="J56" s="136" t="s">
        <v>47</v>
      </c>
      <c r="K56" s="138">
        <v>250000</v>
      </c>
      <c r="L56" s="136" t="s">
        <v>206</v>
      </c>
      <c r="M56" s="136" t="s">
        <v>175</v>
      </c>
      <c r="N56" s="136" t="s">
        <v>48</v>
      </c>
      <c r="O56" s="136" t="s">
        <v>49</v>
      </c>
      <c r="P56" s="34" t="s">
        <v>211</v>
      </c>
    </row>
    <row r="57" spans="1:16" s="22" customFormat="1" ht="126">
      <c r="A57" s="136">
        <v>33</v>
      </c>
      <c r="B57" s="136" t="s">
        <v>27</v>
      </c>
      <c r="C57" s="136" t="s">
        <v>27</v>
      </c>
      <c r="D57" s="137" t="s">
        <v>207</v>
      </c>
      <c r="E57" s="137" t="s">
        <v>208</v>
      </c>
      <c r="F57" s="136">
        <v>796</v>
      </c>
      <c r="G57" s="136" t="s">
        <v>123</v>
      </c>
      <c r="H57" s="136">
        <v>1</v>
      </c>
      <c r="I57" s="136">
        <v>71136000000</v>
      </c>
      <c r="J57" s="136" t="s">
        <v>47</v>
      </c>
      <c r="K57" s="138">
        <v>255000</v>
      </c>
      <c r="L57" s="136" t="s">
        <v>206</v>
      </c>
      <c r="M57" s="136" t="s">
        <v>134</v>
      </c>
      <c r="N57" s="136" t="s">
        <v>48</v>
      </c>
      <c r="O57" s="136" t="s">
        <v>49</v>
      </c>
      <c r="P57" s="34" t="s">
        <v>211</v>
      </c>
    </row>
    <row r="58" spans="1:16" s="22" customFormat="1" ht="49.5" customHeight="1">
      <c r="A58" s="136">
        <v>34</v>
      </c>
      <c r="B58" s="136" t="s">
        <v>125</v>
      </c>
      <c r="C58" s="136" t="s">
        <v>177</v>
      </c>
      <c r="D58" s="137" t="s">
        <v>472</v>
      </c>
      <c r="E58" s="137" t="s">
        <v>670</v>
      </c>
      <c r="F58" s="136">
        <v>796</v>
      </c>
      <c r="G58" s="136" t="s">
        <v>59</v>
      </c>
      <c r="H58" s="136">
        <v>10</v>
      </c>
      <c r="I58" s="136">
        <v>71136000000</v>
      </c>
      <c r="J58" s="136" t="s">
        <v>47</v>
      </c>
      <c r="K58" s="138">
        <f>150000/1.2</f>
        <v>125000</v>
      </c>
      <c r="L58" s="139" t="s">
        <v>82</v>
      </c>
      <c r="M58" s="136" t="s">
        <v>60</v>
      </c>
      <c r="N58" s="136" t="s">
        <v>171</v>
      </c>
      <c r="O58" s="136" t="s">
        <v>49</v>
      </c>
      <c r="P58" s="35" t="s">
        <v>172</v>
      </c>
    </row>
    <row r="59" spans="1:16" s="22" customFormat="1" ht="54" customHeight="1">
      <c r="A59" s="16">
        <v>35</v>
      </c>
      <c r="B59" s="16" t="s">
        <v>27</v>
      </c>
      <c r="C59" s="16" t="s">
        <v>27</v>
      </c>
      <c r="D59" s="18" t="s">
        <v>209</v>
      </c>
      <c r="E59" s="18" t="s">
        <v>165</v>
      </c>
      <c r="F59" s="16">
        <v>796</v>
      </c>
      <c r="G59" s="16" t="s">
        <v>59</v>
      </c>
      <c r="H59" s="16">
        <v>1</v>
      </c>
      <c r="I59" s="16">
        <v>71136000000</v>
      </c>
      <c r="J59" s="16" t="s">
        <v>47</v>
      </c>
      <c r="K59" s="49">
        <f>260000*0+216700</f>
        <v>216700</v>
      </c>
      <c r="L59" s="16" t="s">
        <v>166</v>
      </c>
      <c r="M59" s="16" t="s">
        <v>167</v>
      </c>
      <c r="N59" s="16" t="s">
        <v>48</v>
      </c>
      <c r="O59" s="16" t="s">
        <v>49</v>
      </c>
      <c r="P59" s="34" t="s">
        <v>157</v>
      </c>
    </row>
    <row r="60" spans="1:16" s="22" customFormat="1" ht="110.25">
      <c r="A60" s="136">
        <v>36</v>
      </c>
      <c r="B60" s="136" t="s">
        <v>96</v>
      </c>
      <c r="C60" s="136" t="s">
        <v>97</v>
      </c>
      <c r="D60" s="137" t="s">
        <v>168</v>
      </c>
      <c r="E60" s="137" t="s">
        <v>741</v>
      </c>
      <c r="F60" s="136">
        <v>879</v>
      </c>
      <c r="G60" s="136" t="s">
        <v>123</v>
      </c>
      <c r="H60" s="136">
        <v>1</v>
      </c>
      <c r="I60" s="136">
        <v>71136000000</v>
      </c>
      <c r="J60" s="136" t="s">
        <v>47</v>
      </c>
      <c r="K60" s="138">
        <f>2040000/1.2*0+2100000/1.2</f>
        <v>1750000</v>
      </c>
      <c r="L60" s="136" t="s">
        <v>82</v>
      </c>
      <c r="M60" s="136" t="s">
        <v>102</v>
      </c>
      <c r="N60" s="136" t="s">
        <v>48</v>
      </c>
      <c r="O60" s="136" t="s">
        <v>49</v>
      </c>
      <c r="P60" s="34" t="s">
        <v>157</v>
      </c>
    </row>
    <row r="61" spans="1:16" s="22" customFormat="1" ht="126">
      <c r="A61" s="136">
        <v>37</v>
      </c>
      <c r="B61" s="136" t="s">
        <v>96</v>
      </c>
      <c r="C61" s="136" t="s">
        <v>97</v>
      </c>
      <c r="D61" s="137" t="s">
        <v>104</v>
      </c>
      <c r="E61" s="137" t="s">
        <v>740</v>
      </c>
      <c r="F61" s="136">
        <v>879</v>
      </c>
      <c r="G61" s="136" t="s">
        <v>123</v>
      </c>
      <c r="H61" s="136">
        <v>1</v>
      </c>
      <c r="I61" s="136">
        <v>71136000000</v>
      </c>
      <c r="J61" s="136" t="s">
        <v>47</v>
      </c>
      <c r="K61" s="138">
        <v>6167000</v>
      </c>
      <c r="L61" s="136" t="s">
        <v>82</v>
      </c>
      <c r="M61" s="139" t="s">
        <v>102</v>
      </c>
      <c r="N61" s="136" t="s">
        <v>48</v>
      </c>
      <c r="O61" s="136" t="s">
        <v>49</v>
      </c>
      <c r="P61" s="34" t="s">
        <v>98</v>
      </c>
    </row>
    <row r="62" spans="1:16" s="22" customFormat="1" ht="113.25" customHeight="1">
      <c r="A62" s="16">
        <v>38</v>
      </c>
      <c r="B62" s="16" t="s">
        <v>96</v>
      </c>
      <c r="C62" s="16" t="s">
        <v>97</v>
      </c>
      <c r="D62" s="18" t="s">
        <v>671</v>
      </c>
      <c r="E62" s="18" t="s">
        <v>489</v>
      </c>
      <c r="F62" s="16">
        <v>879</v>
      </c>
      <c r="G62" s="16" t="s">
        <v>123</v>
      </c>
      <c r="H62" s="16">
        <v>1</v>
      </c>
      <c r="I62" s="16">
        <v>71136000000</v>
      </c>
      <c r="J62" s="16" t="s">
        <v>47</v>
      </c>
      <c r="K62" s="49">
        <f>600000/1.2</f>
        <v>500000</v>
      </c>
      <c r="L62" s="16" t="s">
        <v>82</v>
      </c>
      <c r="M62" s="19" t="s">
        <v>105</v>
      </c>
      <c r="N62" s="16" t="s">
        <v>48</v>
      </c>
      <c r="O62" s="16" t="s">
        <v>49</v>
      </c>
      <c r="P62" s="34" t="s">
        <v>98</v>
      </c>
    </row>
    <row r="63" spans="1:16" s="22" customFormat="1" ht="99" customHeight="1">
      <c r="A63" s="16">
        <v>39</v>
      </c>
      <c r="B63" s="16" t="s">
        <v>96</v>
      </c>
      <c r="C63" s="16" t="s">
        <v>97</v>
      </c>
      <c r="D63" s="18" t="s">
        <v>106</v>
      </c>
      <c r="E63" s="18" t="s">
        <v>672</v>
      </c>
      <c r="F63" s="16">
        <v>879</v>
      </c>
      <c r="G63" s="16" t="s">
        <v>123</v>
      </c>
      <c r="H63" s="16">
        <v>1</v>
      </c>
      <c r="I63" s="16">
        <v>71136000000</v>
      </c>
      <c r="J63" s="16" t="s">
        <v>47</v>
      </c>
      <c r="K63" s="49">
        <f>5834000</f>
        <v>5834000</v>
      </c>
      <c r="L63" s="16" t="s">
        <v>82</v>
      </c>
      <c r="M63" s="16" t="s">
        <v>107</v>
      </c>
      <c r="N63" s="16" t="s">
        <v>48</v>
      </c>
      <c r="O63" s="16" t="s">
        <v>49</v>
      </c>
      <c r="P63" s="34" t="s">
        <v>98</v>
      </c>
    </row>
    <row r="64" spans="1:16" s="22" customFormat="1" ht="110.25">
      <c r="A64" s="136">
        <v>40</v>
      </c>
      <c r="B64" s="136" t="s">
        <v>96</v>
      </c>
      <c r="C64" s="136" t="s">
        <v>97</v>
      </c>
      <c r="D64" s="137" t="s">
        <v>108</v>
      </c>
      <c r="E64" s="137" t="s">
        <v>673</v>
      </c>
      <c r="F64" s="136">
        <v>879</v>
      </c>
      <c r="G64" s="136" t="s">
        <v>123</v>
      </c>
      <c r="H64" s="136">
        <v>1</v>
      </c>
      <c r="I64" s="136">
        <v>71136000000</v>
      </c>
      <c r="J64" s="136" t="s">
        <v>47</v>
      </c>
      <c r="K64" s="138">
        <f>300000/1.2</f>
        <v>250000</v>
      </c>
      <c r="L64" s="136" t="s">
        <v>82</v>
      </c>
      <c r="M64" s="139" t="s">
        <v>105</v>
      </c>
      <c r="N64" s="136" t="s">
        <v>48</v>
      </c>
      <c r="O64" s="136" t="s">
        <v>49</v>
      </c>
      <c r="P64" s="34" t="s">
        <v>98</v>
      </c>
    </row>
    <row r="65" spans="1:16" s="22" customFormat="1" ht="126">
      <c r="A65" s="16">
        <v>41</v>
      </c>
      <c r="B65" s="16" t="s">
        <v>77</v>
      </c>
      <c r="C65" s="16" t="s">
        <v>78</v>
      </c>
      <c r="D65" s="18" t="s">
        <v>79</v>
      </c>
      <c r="E65" s="18" t="s">
        <v>112</v>
      </c>
      <c r="F65" s="16">
        <v>168</v>
      </c>
      <c r="G65" s="16" t="s">
        <v>114</v>
      </c>
      <c r="H65" s="80" t="s">
        <v>113</v>
      </c>
      <c r="I65" s="16">
        <v>71136000000</v>
      </c>
      <c r="J65" s="16" t="s">
        <v>47</v>
      </c>
      <c r="K65" s="49">
        <v>48450000</v>
      </c>
      <c r="L65" s="21" t="s">
        <v>82</v>
      </c>
      <c r="M65" s="21" t="s">
        <v>83</v>
      </c>
      <c r="N65" s="16" t="s">
        <v>48</v>
      </c>
      <c r="O65" s="16" t="s">
        <v>49</v>
      </c>
      <c r="P65" s="34" t="s">
        <v>94</v>
      </c>
    </row>
    <row r="66" spans="1:16" s="22" customFormat="1" ht="78.75">
      <c r="A66" s="16">
        <v>42</v>
      </c>
      <c r="B66" s="16" t="s">
        <v>173</v>
      </c>
      <c r="C66" s="16" t="s">
        <v>216</v>
      </c>
      <c r="D66" s="18" t="s">
        <v>217</v>
      </c>
      <c r="E66" s="18" t="s">
        <v>734</v>
      </c>
      <c r="F66" s="16"/>
      <c r="G66" s="16" t="s">
        <v>59</v>
      </c>
      <c r="H66" s="16">
        <v>10</v>
      </c>
      <c r="I66" s="16">
        <v>71136000000</v>
      </c>
      <c r="J66" s="16" t="s">
        <v>47</v>
      </c>
      <c r="K66" s="49">
        <v>160000</v>
      </c>
      <c r="L66" s="21" t="s">
        <v>52</v>
      </c>
      <c r="M66" s="21" t="s">
        <v>218</v>
      </c>
      <c r="N66" s="16" t="s">
        <v>48</v>
      </c>
      <c r="O66" s="16" t="s">
        <v>49</v>
      </c>
      <c r="P66" s="34" t="s">
        <v>383</v>
      </c>
    </row>
    <row r="67" spans="1:16" s="22" customFormat="1" ht="47.25">
      <c r="A67" s="16">
        <v>43</v>
      </c>
      <c r="B67" s="16" t="s">
        <v>135</v>
      </c>
      <c r="C67" s="16" t="s">
        <v>136</v>
      </c>
      <c r="D67" s="18" t="s">
        <v>137</v>
      </c>
      <c r="E67" s="17" t="s">
        <v>674</v>
      </c>
      <c r="F67" s="16">
        <v>796</v>
      </c>
      <c r="G67" s="16" t="s">
        <v>59</v>
      </c>
      <c r="H67" s="16">
        <v>1</v>
      </c>
      <c r="I67" s="16">
        <v>71136000000</v>
      </c>
      <c r="J67" s="16" t="s">
        <v>47</v>
      </c>
      <c r="K67" s="49">
        <v>333334</v>
      </c>
      <c r="L67" s="19" t="s">
        <v>52</v>
      </c>
      <c r="M67" s="16" t="s">
        <v>133</v>
      </c>
      <c r="N67" s="16" t="s">
        <v>48</v>
      </c>
      <c r="O67" s="16" t="s">
        <v>49</v>
      </c>
      <c r="P67" s="34" t="s">
        <v>338</v>
      </c>
    </row>
    <row r="68" spans="1:16" s="22" customFormat="1" ht="78.75">
      <c r="A68" s="16">
        <v>44</v>
      </c>
      <c r="B68" s="61" t="s">
        <v>45</v>
      </c>
      <c r="C68" s="61" t="s">
        <v>46</v>
      </c>
      <c r="D68" s="17" t="s">
        <v>50</v>
      </c>
      <c r="E68" s="18" t="s">
        <v>735</v>
      </c>
      <c r="F68" s="16">
        <v>366</v>
      </c>
      <c r="G68" s="16" t="s">
        <v>51</v>
      </c>
      <c r="H68" s="16">
        <v>1</v>
      </c>
      <c r="I68" s="16">
        <v>71136000000</v>
      </c>
      <c r="J68" s="16" t="s">
        <v>47</v>
      </c>
      <c r="K68" s="76">
        <f>1000000*0+870400</f>
        <v>870400</v>
      </c>
      <c r="L68" s="16" t="s">
        <v>52</v>
      </c>
      <c r="M68" s="16" t="s">
        <v>53</v>
      </c>
      <c r="N68" s="16" t="s">
        <v>48</v>
      </c>
      <c r="O68" s="16" t="s">
        <v>49</v>
      </c>
      <c r="P68" s="34" t="s">
        <v>478</v>
      </c>
    </row>
    <row r="69" spans="1:16" s="22" customFormat="1" ht="110.25">
      <c r="A69" s="16">
        <v>45</v>
      </c>
      <c r="B69" s="16" t="s">
        <v>96</v>
      </c>
      <c r="C69" s="16" t="s">
        <v>97</v>
      </c>
      <c r="D69" s="18" t="s">
        <v>109</v>
      </c>
      <c r="E69" s="18" t="s">
        <v>675</v>
      </c>
      <c r="F69" s="16">
        <v>879</v>
      </c>
      <c r="G69" s="16" t="s">
        <v>123</v>
      </c>
      <c r="H69" s="16">
        <v>1</v>
      </c>
      <c r="I69" s="16">
        <v>71136000000</v>
      </c>
      <c r="J69" s="16" t="s">
        <v>47</v>
      </c>
      <c r="K69" s="49">
        <f>600000/1.2</f>
        <v>500000</v>
      </c>
      <c r="L69" s="16" t="s">
        <v>52</v>
      </c>
      <c r="M69" s="16" t="s">
        <v>102</v>
      </c>
      <c r="N69" s="16" t="s">
        <v>48</v>
      </c>
      <c r="O69" s="16" t="s">
        <v>49</v>
      </c>
      <c r="P69" s="34" t="s">
        <v>98</v>
      </c>
    </row>
    <row r="70" spans="1:16" s="22" customFormat="1" ht="72" customHeight="1">
      <c r="A70" s="16">
        <v>46</v>
      </c>
      <c r="B70" s="16" t="s">
        <v>224</v>
      </c>
      <c r="C70" s="16" t="s">
        <v>232</v>
      </c>
      <c r="D70" s="18" t="s">
        <v>233</v>
      </c>
      <c r="E70" s="18" t="s">
        <v>225</v>
      </c>
      <c r="F70" s="16">
        <v>796</v>
      </c>
      <c r="G70" s="16" t="s">
        <v>59</v>
      </c>
      <c r="H70" s="23">
        <v>875000</v>
      </c>
      <c r="I70" s="16">
        <v>71136000000</v>
      </c>
      <c r="J70" s="16" t="s">
        <v>47</v>
      </c>
      <c r="K70" s="49">
        <v>1312500</v>
      </c>
      <c r="L70" s="19" t="s">
        <v>52</v>
      </c>
      <c r="M70" s="19" t="s">
        <v>226</v>
      </c>
      <c r="N70" s="16" t="s">
        <v>48</v>
      </c>
      <c r="O70" s="16" t="s">
        <v>49</v>
      </c>
      <c r="P70" s="34" t="s">
        <v>227</v>
      </c>
    </row>
    <row r="71" spans="1:16" s="22" customFormat="1" ht="84" customHeight="1">
      <c r="A71" s="16">
        <v>47</v>
      </c>
      <c r="B71" s="16" t="s">
        <v>224</v>
      </c>
      <c r="C71" s="16" t="s">
        <v>232</v>
      </c>
      <c r="D71" s="18" t="s">
        <v>228</v>
      </c>
      <c r="E71" s="18" t="s">
        <v>225</v>
      </c>
      <c r="F71" s="16">
        <v>796</v>
      </c>
      <c r="G71" s="16" t="s">
        <v>59</v>
      </c>
      <c r="H71" s="23">
        <v>840000</v>
      </c>
      <c r="I71" s="16">
        <v>71136000000</v>
      </c>
      <c r="J71" s="16" t="s">
        <v>47</v>
      </c>
      <c r="K71" s="49">
        <v>840000</v>
      </c>
      <c r="L71" s="19" t="s">
        <v>52</v>
      </c>
      <c r="M71" s="19" t="s">
        <v>226</v>
      </c>
      <c r="N71" s="16" t="s">
        <v>48</v>
      </c>
      <c r="O71" s="16" t="s">
        <v>49</v>
      </c>
      <c r="P71" s="34" t="s">
        <v>227</v>
      </c>
    </row>
    <row r="72" spans="1:16" s="22" customFormat="1" ht="100.5" customHeight="1">
      <c r="A72" s="16">
        <v>48</v>
      </c>
      <c r="B72" s="16" t="s">
        <v>27</v>
      </c>
      <c r="C72" s="16" t="s">
        <v>545</v>
      </c>
      <c r="D72" s="18" t="s">
        <v>546</v>
      </c>
      <c r="E72" s="18" t="s">
        <v>547</v>
      </c>
      <c r="F72" s="16">
        <v>796</v>
      </c>
      <c r="G72" s="16" t="s">
        <v>59</v>
      </c>
      <c r="H72" s="16">
        <v>1</v>
      </c>
      <c r="I72" s="16">
        <v>71136000000</v>
      </c>
      <c r="J72" s="16" t="s">
        <v>47</v>
      </c>
      <c r="K72" s="49">
        <v>1168000</v>
      </c>
      <c r="L72" s="16" t="s">
        <v>52</v>
      </c>
      <c r="M72" s="16" t="s">
        <v>544</v>
      </c>
      <c r="N72" s="16" t="s">
        <v>48</v>
      </c>
      <c r="O72" s="16" t="s">
        <v>49</v>
      </c>
      <c r="P72" s="35" t="s">
        <v>644</v>
      </c>
    </row>
    <row r="73" spans="1:16" s="22" customFormat="1" ht="130.5" customHeight="1">
      <c r="A73" s="16">
        <v>49</v>
      </c>
      <c r="B73" s="16" t="s">
        <v>96</v>
      </c>
      <c r="C73" s="16" t="s">
        <v>97</v>
      </c>
      <c r="D73" s="18" t="s">
        <v>110</v>
      </c>
      <c r="E73" s="18" t="s">
        <v>736</v>
      </c>
      <c r="F73" s="16">
        <v>879</v>
      </c>
      <c r="G73" s="16" t="s">
        <v>123</v>
      </c>
      <c r="H73" s="16">
        <v>1</v>
      </c>
      <c r="I73" s="16">
        <v>71136000000</v>
      </c>
      <c r="J73" s="16" t="s">
        <v>47</v>
      </c>
      <c r="K73" s="49">
        <f>300000/1.2</f>
        <v>250000</v>
      </c>
      <c r="L73" s="16" t="s">
        <v>52</v>
      </c>
      <c r="M73" s="16" t="s">
        <v>102</v>
      </c>
      <c r="N73" s="16" t="s">
        <v>48</v>
      </c>
      <c r="O73" s="16" t="s">
        <v>49</v>
      </c>
      <c r="P73" s="34" t="s">
        <v>98</v>
      </c>
    </row>
    <row r="74" spans="1:16" s="22" customFormat="1" ht="63">
      <c r="A74" s="16">
        <v>50</v>
      </c>
      <c r="B74" s="21" t="s">
        <v>142</v>
      </c>
      <c r="C74" s="61" t="s">
        <v>142</v>
      </c>
      <c r="D74" s="39" t="s">
        <v>153</v>
      </c>
      <c r="E74" s="17" t="s">
        <v>722</v>
      </c>
      <c r="F74" s="16">
        <v>879</v>
      </c>
      <c r="G74" s="16" t="s">
        <v>123</v>
      </c>
      <c r="H74" s="80" t="s">
        <v>486</v>
      </c>
      <c r="I74" s="16">
        <v>71136000000</v>
      </c>
      <c r="J74" s="16" t="s">
        <v>47</v>
      </c>
      <c r="K74" s="76">
        <v>1423840</v>
      </c>
      <c r="L74" s="20" t="s">
        <v>111</v>
      </c>
      <c r="M74" s="16" t="s">
        <v>154</v>
      </c>
      <c r="N74" s="16" t="s">
        <v>48</v>
      </c>
      <c r="O74" s="16" t="s">
        <v>49</v>
      </c>
      <c r="P74" s="34" t="s">
        <v>139</v>
      </c>
    </row>
    <row r="75" spans="1:16" s="22" customFormat="1" ht="146.25" customHeight="1">
      <c r="A75" s="136">
        <v>51</v>
      </c>
      <c r="B75" s="136" t="s">
        <v>96</v>
      </c>
      <c r="C75" s="136" t="s">
        <v>97</v>
      </c>
      <c r="D75" s="137" t="s">
        <v>234</v>
      </c>
      <c r="E75" s="137" t="s">
        <v>676</v>
      </c>
      <c r="F75" s="136">
        <v>879</v>
      </c>
      <c r="G75" s="136" t="s">
        <v>123</v>
      </c>
      <c r="H75" s="136">
        <v>1</v>
      </c>
      <c r="I75" s="136">
        <v>71136000000</v>
      </c>
      <c r="J75" s="136" t="s">
        <v>47</v>
      </c>
      <c r="K75" s="138">
        <f>450000/1.2</f>
        <v>375000</v>
      </c>
      <c r="L75" s="136" t="s">
        <v>111</v>
      </c>
      <c r="M75" s="136" t="s">
        <v>26</v>
      </c>
      <c r="N75" s="136" t="s">
        <v>48</v>
      </c>
      <c r="O75" s="136" t="s">
        <v>49</v>
      </c>
      <c r="P75" s="34" t="s">
        <v>98</v>
      </c>
    </row>
    <row r="76" spans="1:16" s="22" customFormat="1" ht="66" customHeight="1">
      <c r="A76" s="16">
        <v>52</v>
      </c>
      <c r="B76" s="16" t="s">
        <v>289</v>
      </c>
      <c r="C76" s="16" t="s">
        <v>289</v>
      </c>
      <c r="D76" s="18" t="s">
        <v>517</v>
      </c>
      <c r="E76" s="18" t="s">
        <v>518</v>
      </c>
      <c r="F76" s="16">
        <v>366</v>
      </c>
      <c r="G76" s="16" t="s">
        <v>51</v>
      </c>
      <c r="H76" s="16">
        <v>1</v>
      </c>
      <c r="I76" s="61">
        <v>71136000000</v>
      </c>
      <c r="J76" s="16" t="s">
        <v>47</v>
      </c>
      <c r="K76" s="49">
        <v>3079094</v>
      </c>
      <c r="L76" s="16" t="s">
        <v>32</v>
      </c>
      <c r="M76" s="21" t="s">
        <v>26</v>
      </c>
      <c r="N76" s="16" t="s">
        <v>84</v>
      </c>
      <c r="O76" s="16" t="s">
        <v>40</v>
      </c>
      <c r="P76" s="35" t="s">
        <v>644</v>
      </c>
    </row>
    <row r="77" spans="1:16" s="22" customFormat="1" ht="63">
      <c r="A77" s="128">
        <v>53</v>
      </c>
      <c r="B77" s="128" t="s">
        <v>289</v>
      </c>
      <c r="C77" s="128" t="s">
        <v>289</v>
      </c>
      <c r="D77" s="129" t="s">
        <v>519</v>
      </c>
      <c r="E77" s="129" t="s">
        <v>518</v>
      </c>
      <c r="F77" s="128">
        <v>366</v>
      </c>
      <c r="G77" s="128" t="s">
        <v>51</v>
      </c>
      <c r="H77" s="128">
        <v>1</v>
      </c>
      <c r="I77" s="130">
        <v>71136000000</v>
      </c>
      <c r="J77" s="128" t="s">
        <v>47</v>
      </c>
      <c r="K77" s="131">
        <v>513500</v>
      </c>
      <c r="L77" s="128" t="s">
        <v>32</v>
      </c>
      <c r="M77" s="132" t="s">
        <v>26</v>
      </c>
      <c r="N77" s="128" t="s">
        <v>84</v>
      </c>
      <c r="O77" s="128" t="s">
        <v>40</v>
      </c>
      <c r="P77" s="35" t="s">
        <v>644</v>
      </c>
    </row>
    <row r="78" spans="1:16" s="22" customFormat="1" ht="130.5" customHeight="1">
      <c r="A78" s="128">
        <v>54</v>
      </c>
      <c r="B78" s="128" t="s">
        <v>289</v>
      </c>
      <c r="C78" s="128" t="s">
        <v>289</v>
      </c>
      <c r="D78" s="129" t="s">
        <v>542</v>
      </c>
      <c r="E78" s="129" t="s">
        <v>543</v>
      </c>
      <c r="F78" s="128">
        <v>366</v>
      </c>
      <c r="G78" s="128" t="s">
        <v>51</v>
      </c>
      <c r="H78" s="128">
        <v>1</v>
      </c>
      <c r="I78" s="130">
        <v>71136000000</v>
      </c>
      <c r="J78" s="128" t="s">
        <v>47</v>
      </c>
      <c r="K78" s="131">
        <v>123109</v>
      </c>
      <c r="L78" s="128" t="s">
        <v>32</v>
      </c>
      <c r="M78" s="128" t="s">
        <v>544</v>
      </c>
      <c r="N78" s="128" t="s">
        <v>84</v>
      </c>
      <c r="O78" s="128" t="s">
        <v>40</v>
      </c>
      <c r="P78" s="35" t="s">
        <v>644</v>
      </c>
    </row>
    <row r="79" spans="1:16" ht="157.5" customHeight="1">
      <c r="A79" s="16">
        <v>55</v>
      </c>
      <c r="B79" s="16" t="s">
        <v>77</v>
      </c>
      <c r="C79" s="16" t="s">
        <v>78</v>
      </c>
      <c r="D79" s="18" t="s">
        <v>79</v>
      </c>
      <c r="E79" s="18" t="s">
        <v>112</v>
      </c>
      <c r="F79" s="16">
        <v>168</v>
      </c>
      <c r="G79" s="16" t="s">
        <v>80</v>
      </c>
      <c r="H79" s="80" t="s">
        <v>81</v>
      </c>
      <c r="I79" s="16">
        <v>71136000000</v>
      </c>
      <c r="J79" s="16" t="s">
        <v>47</v>
      </c>
      <c r="K79" s="49">
        <v>48450000</v>
      </c>
      <c r="L79" s="21" t="s">
        <v>32</v>
      </c>
      <c r="M79" s="21" t="s">
        <v>26</v>
      </c>
      <c r="N79" s="16" t="s">
        <v>84</v>
      </c>
      <c r="O79" s="16" t="s">
        <v>40</v>
      </c>
      <c r="P79" s="34" t="s">
        <v>94</v>
      </c>
    </row>
    <row r="80" spans="1:16" s="22" customFormat="1" ht="375" customHeight="1">
      <c r="A80" s="16">
        <v>56</v>
      </c>
      <c r="B80" s="16" t="s">
        <v>85</v>
      </c>
      <c r="C80" s="16" t="s">
        <v>85</v>
      </c>
      <c r="D80" s="18" t="s">
        <v>86</v>
      </c>
      <c r="E80" s="18" t="s">
        <v>490</v>
      </c>
      <c r="F80" s="16">
        <v>366</v>
      </c>
      <c r="G80" s="16" t="s">
        <v>39</v>
      </c>
      <c r="H80" s="16">
        <v>1</v>
      </c>
      <c r="I80" s="16">
        <v>71136000000</v>
      </c>
      <c r="J80" s="16" t="s">
        <v>47</v>
      </c>
      <c r="K80" s="49">
        <v>100000</v>
      </c>
      <c r="L80" s="21" t="s">
        <v>32</v>
      </c>
      <c r="M80" s="21" t="s">
        <v>26</v>
      </c>
      <c r="N80" s="16" t="s">
        <v>84</v>
      </c>
      <c r="O80" s="16" t="s">
        <v>40</v>
      </c>
      <c r="P80" s="34" t="s">
        <v>94</v>
      </c>
    </row>
    <row r="81" spans="1:16" s="22" customFormat="1" ht="362.25">
      <c r="A81" s="16">
        <v>57</v>
      </c>
      <c r="B81" s="16" t="s">
        <v>85</v>
      </c>
      <c r="C81" s="16" t="s">
        <v>85</v>
      </c>
      <c r="D81" s="18" t="s">
        <v>87</v>
      </c>
      <c r="E81" s="18" t="s">
        <v>490</v>
      </c>
      <c r="F81" s="16">
        <v>366</v>
      </c>
      <c r="G81" s="16" t="s">
        <v>39</v>
      </c>
      <c r="H81" s="80" t="s">
        <v>88</v>
      </c>
      <c r="I81" s="16">
        <v>71136000000</v>
      </c>
      <c r="J81" s="16" t="s">
        <v>47</v>
      </c>
      <c r="K81" s="49">
        <v>100000</v>
      </c>
      <c r="L81" s="21" t="s">
        <v>32</v>
      </c>
      <c r="M81" s="21" t="s">
        <v>26</v>
      </c>
      <c r="N81" s="16" t="s">
        <v>84</v>
      </c>
      <c r="O81" s="16" t="s">
        <v>40</v>
      </c>
      <c r="P81" s="34" t="s">
        <v>94</v>
      </c>
    </row>
    <row r="82" spans="1:16" s="22" customFormat="1" ht="83.25" customHeight="1">
      <c r="A82" s="16">
        <v>58</v>
      </c>
      <c r="B82" s="16" t="s">
        <v>89</v>
      </c>
      <c r="C82" s="16" t="s">
        <v>89</v>
      </c>
      <c r="D82" s="18" t="s">
        <v>90</v>
      </c>
      <c r="E82" s="18" t="s">
        <v>91</v>
      </c>
      <c r="F82" s="16">
        <v>168</v>
      </c>
      <c r="G82" s="16" t="s">
        <v>92</v>
      </c>
      <c r="H82" s="80" t="s">
        <v>93</v>
      </c>
      <c r="I82" s="16">
        <v>71136000000</v>
      </c>
      <c r="J82" s="16" t="s">
        <v>47</v>
      </c>
      <c r="K82" s="49">
        <v>34147000</v>
      </c>
      <c r="L82" s="21" t="s">
        <v>32</v>
      </c>
      <c r="M82" s="21" t="s">
        <v>26</v>
      </c>
      <c r="N82" s="16" t="s">
        <v>84</v>
      </c>
      <c r="O82" s="16" t="s">
        <v>40</v>
      </c>
      <c r="P82" s="34" t="s">
        <v>94</v>
      </c>
    </row>
    <row r="83" spans="1:16" s="22" customFormat="1" ht="168.75" customHeight="1">
      <c r="A83" s="16">
        <v>59</v>
      </c>
      <c r="B83" s="16" t="s">
        <v>71</v>
      </c>
      <c r="C83" s="16" t="s">
        <v>71</v>
      </c>
      <c r="D83" s="17" t="s">
        <v>412</v>
      </c>
      <c r="E83" s="17" t="s">
        <v>677</v>
      </c>
      <c r="F83" s="16">
        <v>366</v>
      </c>
      <c r="G83" s="16" t="s">
        <v>51</v>
      </c>
      <c r="H83" s="16">
        <v>1</v>
      </c>
      <c r="I83" s="16">
        <v>71136000000</v>
      </c>
      <c r="J83" s="16" t="s">
        <v>47</v>
      </c>
      <c r="K83" s="49">
        <v>212400</v>
      </c>
      <c r="L83" s="16" t="s">
        <v>32</v>
      </c>
      <c r="M83" s="16" t="s">
        <v>26</v>
      </c>
      <c r="N83" s="16" t="s">
        <v>84</v>
      </c>
      <c r="O83" s="16" t="s">
        <v>40</v>
      </c>
      <c r="P83" s="34" t="s">
        <v>72</v>
      </c>
    </row>
    <row r="84" spans="1:16" s="22" customFormat="1" ht="62.25" customHeight="1">
      <c r="A84" s="16">
        <v>60</v>
      </c>
      <c r="B84" s="16" t="s">
        <v>73</v>
      </c>
      <c r="C84" s="16" t="s">
        <v>73</v>
      </c>
      <c r="D84" s="18" t="s">
        <v>74</v>
      </c>
      <c r="E84" s="18" t="s">
        <v>75</v>
      </c>
      <c r="F84" s="16">
        <v>366</v>
      </c>
      <c r="G84" s="16" t="s">
        <v>51</v>
      </c>
      <c r="H84" s="23">
        <v>1</v>
      </c>
      <c r="I84" s="16">
        <v>71136000000</v>
      </c>
      <c r="J84" s="16" t="s">
        <v>47</v>
      </c>
      <c r="K84" s="49">
        <f>600000*0+700000</f>
        <v>700000</v>
      </c>
      <c r="L84" s="21" t="s">
        <v>32</v>
      </c>
      <c r="M84" s="16" t="s">
        <v>26</v>
      </c>
      <c r="N84" s="16" t="s">
        <v>84</v>
      </c>
      <c r="O84" s="16" t="s">
        <v>40</v>
      </c>
      <c r="P84" s="35" t="s">
        <v>76</v>
      </c>
    </row>
    <row r="85" spans="1:16" s="22" customFormat="1" ht="68.25" customHeight="1">
      <c r="A85" s="16">
        <v>61</v>
      </c>
      <c r="B85" s="16" t="s">
        <v>56</v>
      </c>
      <c r="C85" s="16" t="s">
        <v>57</v>
      </c>
      <c r="D85" s="17" t="s">
        <v>58</v>
      </c>
      <c r="E85" s="18" t="s">
        <v>491</v>
      </c>
      <c r="F85" s="16">
        <v>796</v>
      </c>
      <c r="G85" s="16" t="s">
        <v>59</v>
      </c>
      <c r="H85" s="16">
        <v>4</v>
      </c>
      <c r="I85" s="16">
        <v>71136000000</v>
      </c>
      <c r="J85" s="16" t="s">
        <v>47</v>
      </c>
      <c r="K85" s="76">
        <f>133530*0+120000</f>
        <v>120000</v>
      </c>
      <c r="L85" s="16" t="s">
        <v>32</v>
      </c>
      <c r="M85" s="16" t="s">
        <v>60</v>
      </c>
      <c r="N85" s="16" t="s">
        <v>84</v>
      </c>
      <c r="O85" s="16" t="s">
        <v>40</v>
      </c>
      <c r="P85" s="34" t="s">
        <v>478</v>
      </c>
    </row>
    <row r="86" spans="1:16" s="22" customFormat="1" ht="78.75">
      <c r="A86" s="136">
        <v>62</v>
      </c>
      <c r="B86" s="162" t="s">
        <v>61</v>
      </c>
      <c r="C86" s="162" t="s">
        <v>62</v>
      </c>
      <c r="D86" s="161" t="s">
        <v>63</v>
      </c>
      <c r="E86" s="137" t="s">
        <v>64</v>
      </c>
      <c r="F86" s="136">
        <v>796</v>
      </c>
      <c r="G86" s="136" t="s">
        <v>59</v>
      </c>
      <c r="H86" s="136">
        <v>15</v>
      </c>
      <c r="I86" s="136">
        <v>71136000000</v>
      </c>
      <c r="J86" s="136" t="s">
        <v>47</v>
      </c>
      <c r="K86" s="163">
        <v>400000</v>
      </c>
      <c r="L86" s="136" t="s">
        <v>32</v>
      </c>
      <c r="M86" s="136" t="s">
        <v>65</v>
      </c>
      <c r="N86" s="136" t="s">
        <v>84</v>
      </c>
      <c r="O86" s="136" t="s">
        <v>40</v>
      </c>
      <c r="P86" s="34" t="s">
        <v>478</v>
      </c>
    </row>
    <row r="87" spans="1:16" s="22" customFormat="1" ht="204.75">
      <c r="A87" s="16">
        <v>63</v>
      </c>
      <c r="B87" s="16" t="s">
        <v>36</v>
      </c>
      <c r="C87" s="16" t="s">
        <v>37</v>
      </c>
      <c r="D87" s="17" t="s">
        <v>413</v>
      </c>
      <c r="E87" s="17" t="s">
        <v>739</v>
      </c>
      <c r="F87" s="21" t="s">
        <v>38</v>
      </c>
      <c r="G87" s="16" t="s">
        <v>39</v>
      </c>
      <c r="H87" s="16">
        <v>1</v>
      </c>
      <c r="I87" s="16">
        <v>71136000000</v>
      </c>
      <c r="J87" s="16" t="s">
        <v>47</v>
      </c>
      <c r="K87" s="49">
        <v>486720</v>
      </c>
      <c r="L87" s="21" t="s">
        <v>32</v>
      </c>
      <c r="M87" s="21" t="s">
        <v>26</v>
      </c>
      <c r="N87" s="16" t="s">
        <v>84</v>
      </c>
      <c r="O87" s="16" t="s">
        <v>40</v>
      </c>
      <c r="P87" s="34" t="s">
        <v>41</v>
      </c>
    </row>
    <row r="88" spans="1:16" s="22" customFormat="1" ht="46.5" customHeight="1">
      <c r="A88" s="16">
        <v>64</v>
      </c>
      <c r="B88" s="16" t="s">
        <v>222</v>
      </c>
      <c r="C88" s="16" t="s">
        <v>222</v>
      </c>
      <c r="D88" s="18" t="s">
        <v>415</v>
      </c>
      <c r="E88" s="18" t="s">
        <v>414</v>
      </c>
      <c r="F88" s="16">
        <v>366</v>
      </c>
      <c r="G88" s="16" t="s">
        <v>51</v>
      </c>
      <c r="H88" s="16">
        <v>1</v>
      </c>
      <c r="I88" s="16">
        <v>71136000000</v>
      </c>
      <c r="J88" s="16" t="s">
        <v>47</v>
      </c>
      <c r="K88" s="49">
        <v>443000</v>
      </c>
      <c r="L88" s="19" t="s">
        <v>223</v>
      </c>
      <c r="M88" s="19" t="s">
        <v>26</v>
      </c>
      <c r="N88" s="16" t="s">
        <v>84</v>
      </c>
      <c r="O88" s="16" t="s">
        <v>40</v>
      </c>
      <c r="P88" s="36" t="s">
        <v>473</v>
      </c>
    </row>
    <row r="89" spans="1:16" s="22" customFormat="1" ht="94.5">
      <c r="A89" s="16">
        <v>65</v>
      </c>
      <c r="B89" s="16" t="s">
        <v>42</v>
      </c>
      <c r="C89" s="16" t="s">
        <v>42</v>
      </c>
      <c r="D89" s="17" t="s">
        <v>43</v>
      </c>
      <c r="E89" s="17" t="s">
        <v>44</v>
      </c>
      <c r="F89" s="16">
        <v>366</v>
      </c>
      <c r="G89" s="16" t="s">
        <v>39</v>
      </c>
      <c r="H89" s="16">
        <v>1</v>
      </c>
      <c r="I89" s="16">
        <v>71136000000</v>
      </c>
      <c r="J89" s="16" t="s">
        <v>47</v>
      </c>
      <c r="K89" s="49">
        <v>163000</v>
      </c>
      <c r="L89" s="21" t="s">
        <v>32</v>
      </c>
      <c r="M89" s="21" t="s">
        <v>26</v>
      </c>
      <c r="N89" s="16" t="s">
        <v>84</v>
      </c>
      <c r="O89" s="16" t="s">
        <v>40</v>
      </c>
      <c r="P89" s="34" t="s">
        <v>41</v>
      </c>
    </row>
    <row r="90" spans="1:16" s="22" customFormat="1" ht="63">
      <c r="A90" s="16">
        <v>66</v>
      </c>
      <c r="B90" s="16" t="s">
        <v>138</v>
      </c>
      <c r="C90" s="16" t="s">
        <v>138</v>
      </c>
      <c r="D90" s="17" t="s">
        <v>453</v>
      </c>
      <c r="E90" s="17" t="s">
        <v>678</v>
      </c>
      <c r="F90" s="16">
        <v>796</v>
      </c>
      <c r="G90" s="16" t="s">
        <v>59</v>
      </c>
      <c r="H90" s="80" t="s">
        <v>486</v>
      </c>
      <c r="I90" s="16">
        <v>71136000000</v>
      </c>
      <c r="J90" s="16" t="s">
        <v>47</v>
      </c>
      <c r="K90" s="76">
        <f>500000+500000</f>
        <v>1000000</v>
      </c>
      <c r="L90" s="20" t="s">
        <v>32</v>
      </c>
      <c r="M90" s="16" t="s">
        <v>26</v>
      </c>
      <c r="N90" s="16" t="s">
        <v>84</v>
      </c>
      <c r="O90" s="16" t="s">
        <v>40</v>
      </c>
      <c r="P90" s="34" t="s">
        <v>139</v>
      </c>
    </row>
    <row r="91" spans="1:16" s="22" customFormat="1" ht="63">
      <c r="A91" s="128">
        <v>67</v>
      </c>
      <c r="B91" s="152" t="s">
        <v>85</v>
      </c>
      <c r="C91" s="152" t="s">
        <v>85</v>
      </c>
      <c r="D91" s="153" t="s">
        <v>416</v>
      </c>
      <c r="E91" s="153" t="s">
        <v>140</v>
      </c>
      <c r="F91" s="128">
        <v>879</v>
      </c>
      <c r="G91" s="128" t="s">
        <v>123</v>
      </c>
      <c r="H91" s="154" t="s">
        <v>486</v>
      </c>
      <c r="I91" s="128">
        <v>71136000000</v>
      </c>
      <c r="J91" s="128" t="s">
        <v>47</v>
      </c>
      <c r="K91" s="155">
        <v>950000</v>
      </c>
      <c r="L91" s="151" t="s">
        <v>32</v>
      </c>
      <c r="M91" s="128" t="s">
        <v>26</v>
      </c>
      <c r="N91" s="128" t="s">
        <v>84</v>
      </c>
      <c r="O91" s="128" t="s">
        <v>40</v>
      </c>
      <c r="P91" s="34" t="s">
        <v>139</v>
      </c>
    </row>
    <row r="92" spans="1:16" s="22" customFormat="1" ht="63">
      <c r="A92" s="16">
        <v>68</v>
      </c>
      <c r="B92" s="16" t="s">
        <v>138</v>
      </c>
      <c r="C92" s="16" t="s">
        <v>138</v>
      </c>
      <c r="D92" s="17" t="s">
        <v>642</v>
      </c>
      <c r="E92" s="17" t="s">
        <v>678</v>
      </c>
      <c r="F92" s="16">
        <v>796</v>
      </c>
      <c r="G92" s="16" t="s">
        <v>59</v>
      </c>
      <c r="H92" s="80" t="s">
        <v>486</v>
      </c>
      <c r="I92" s="16">
        <v>71136000000</v>
      </c>
      <c r="J92" s="16" t="s">
        <v>47</v>
      </c>
      <c r="K92" s="76">
        <v>400000</v>
      </c>
      <c r="L92" s="20" t="s">
        <v>32</v>
      </c>
      <c r="M92" s="16" t="s">
        <v>26</v>
      </c>
      <c r="N92" s="16" t="s">
        <v>84</v>
      </c>
      <c r="O92" s="16" t="s">
        <v>40</v>
      </c>
      <c r="P92" s="34" t="s">
        <v>139</v>
      </c>
    </row>
    <row r="93" spans="1:16" s="22" customFormat="1" ht="47.25">
      <c r="A93" s="16">
        <v>69</v>
      </c>
      <c r="B93" s="16" t="s">
        <v>138</v>
      </c>
      <c r="C93" s="16" t="s">
        <v>138</v>
      </c>
      <c r="D93" s="17" t="s">
        <v>141</v>
      </c>
      <c r="E93" s="17" t="s">
        <v>678</v>
      </c>
      <c r="F93" s="16">
        <v>796</v>
      </c>
      <c r="G93" s="16" t="s">
        <v>59</v>
      </c>
      <c r="H93" s="80" t="s">
        <v>486</v>
      </c>
      <c r="I93" s="16">
        <v>71136000000</v>
      </c>
      <c r="J93" s="16" t="s">
        <v>47</v>
      </c>
      <c r="K93" s="76">
        <f>3500000+120000+150000+500000</f>
        <v>4270000</v>
      </c>
      <c r="L93" s="20" t="s">
        <v>32</v>
      </c>
      <c r="M93" s="16" t="s">
        <v>26</v>
      </c>
      <c r="N93" s="16" t="s">
        <v>84</v>
      </c>
      <c r="O93" s="16" t="s">
        <v>40</v>
      </c>
      <c r="P93" s="34" t="s">
        <v>139</v>
      </c>
    </row>
    <row r="94" spans="1:16" s="22" customFormat="1" ht="47.25">
      <c r="A94" s="16">
        <v>70</v>
      </c>
      <c r="B94" s="16" t="s">
        <v>138</v>
      </c>
      <c r="C94" s="16" t="s">
        <v>138</v>
      </c>
      <c r="D94" s="17" t="s">
        <v>417</v>
      </c>
      <c r="E94" s="17" t="s">
        <v>678</v>
      </c>
      <c r="F94" s="16">
        <v>796</v>
      </c>
      <c r="G94" s="16" t="s">
        <v>59</v>
      </c>
      <c r="H94" s="80" t="s">
        <v>486</v>
      </c>
      <c r="I94" s="16">
        <v>71136000000</v>
      </c>
      <c r="J94" s="16" t="s">
        <v>47</v>
      </c>
      <c r="K94" s="76">
        <v>350000</v>
      </c>
      <c r="L94" s="20" t="s">
        <v>32</v>
      </c>
      <c r="M94" s="16" t="s">
        <v>26</v>
      </c>
      <c r="N94" s="16" t="s">
        <v>84</v>
      </c>
      <c r="O94" s="16" t="s">
        <v>40</v>
      </c>
      <c r="P94" s="34" t="s">
        <v>139</v>
      </c>
    </row>
    <row r="95" spans="1:16" s="22" customFormat="1" ht="47.25">
      <c r="A95" s="16">
        <v>71</v>
      </c>
      <c r="B95" s="21" t="s">
        <v>142</v>
      </c>
      <c r="C95" s="61" t="s">
        <v>142</v>
      </c>
      <c r="D95" s="17" t="s">
        <v>454</v>
      </c>
      <c r="E95" s="17" t="s">
        <v>143</v>
      </c>
      <c r="F95" s="16">
        <v>166</v>
      </c>
      <c r="G95" s="16" t="s">
        <v>59</v>
      </c>
      <c r="H95" s="80" t="s">
        <v>486</v>
      </c>
      <c r="I95" s="16">
        <v>71136000000</v>
      </c>
      <c r="J95" s="16" t="s">
        <v>47</v>
      </c>
      <c r="K95" s="76">
        <f>4000000</f>
        <v>4000000</v>
      </c>
      <c r="L95" s="20" t="s">
        <v>32</v>
      </c>
      <c r="M95" s="16" t="s">
        <v>26</v>
      </c>
      <c r="N95" s="16" t="s">
        <v>84</v>
      </c>
      <c r="O95" s="16" t="s">
        <v>40</v>
      </c>
      <c r="P95" s="34" t="s">
        <v>139</v>
      </c>
    </row>
    <row r="96" spans="1:16" s="22" customFormat="1" ht="47.25">
      <c r="A96" s="16">
        <v>72</v>
      </c>
      <c r="B96" s="21" t="s">
        <v>144</v>
      </c>
      <c r="C96" s="61" t="s">
        <v>144</v>
      </c>
      <c r="D96" s="17" t="s">
        <v>145</v>
      </c>
      <c r="E96" s="17" t="s">
        <v>143</v>
      </c>
      <c r="F96" s="16">
        <v>796</v>
      </c>
      <c r="G96" s="16" t="s">
        <v>59</v>
      </c>
      <c r="H96" s="80" t="s">
        <v>486</v>
      </c>
      <c r="I96" s="16">
        <v>71136000000</v>
      </c>
      <c r="J96" s="16" t="s">
        <v>47</v>
      </c>
      <c r="K96" s="76">
        <v>100000</v>
      </c>
      <c r="L96" s="20" t="s">
        <v>32</v>
      </c>
      <c r="M96" s="16" t="s">
        <v>26</v>
      </c>
      <c r="N96" s="16" t="s">
        <v>84</v>
      </c>
      <c r="O96" s="16" t="s">
        <v>40</v>
      </c>
      <c r="P96" s="34" t="s">
        <v>139</v>
      </c>
    </row>
    <row r="97" spans="1:16" s="22" customFormat="1" ht="47.25">
      <c r="A97" s="16">
        <v>73</v>
      </c>
      <c r="B97" s="21" t="s">
        <v>142</v>
      </c>
      <c r="C97" s="61" t="s">
        <v>142</v>
      </c>
      <c r="D97" s="17" t="s">
        <v>455</v>
      </c>
      <c r="E97" s="17" t="s">
        <v>143</v>
      </c>
      <c r="F97" s="16">
        <v>796</v>
      </c>
      <c r="G97" s="16" t="s">
        <v>59</v>
      </c>
      <c r="H97" s="80" t="s">
        <v>486</v>
      </c>
      <c r="I97" s="16">
        <v>71136000000</v>
      </c>
      <c r="J97" s="16" t="s">
        <v>47</v>
      </c>
      <c r="K97" s="76">
        <v>600000</v>
      </c>
      <c r="L97" s="20" t="s">
        <v>32</v>
      </c>
      <c r="M97" s="16" t="s">
        <v>26</v>
      </c>
      <c r="N97" s="16" t="s">
        <v>84</v>
      </c>
      <c r="O97" s="16" t="s">
        <v>40</v>
      </c>
      <c r="P97" s="34" t="s">
        <v>139</v>
      </c>
    </row>
    <row r="98" spans="1:16" s="22" customFormat="1" ht="63">
      <c r="A98" s="16">
        <v>74</v>
      </c>
      <c r="B98" s="21" t="s">
        <v>142</v>
      </c>
      <c r="C98" s="61" t="s">
        <v>142</v>
      </c>
      <c r="D98" s="17" t="s">
        <v>469</v>
      </c>
      <c r="E98" s="17" t="s">
        <v>143</v>
      </c>
      <c r="F98" s="16">
        <v>796</v>
      </c>
      <c r="G98" s="16" t="s">
        <v>59</v>
      </c>
      <c r="H98" s="80" t="s">
        <v>486</v>
      </c>
      <c r="I98" s="16">
        <v>71136000000</v>
      </c>
      <c r="J98" s="16" t="s">
        <v>47</v>
      </c>
      <c r="K98" s="76">
        <f>500000+700000+500000+500000</f>
        <v>2200000</v>
      </c>
      <c r="L98" s="20" t="s">
        <v>32</v>
      </c>
      <c r="M98" s="16" t="s">
        <v>26</v>
      </c>
      <c r="N98" s="16" t="s">
        <v>84</v>
      </c>
      <c r="O98" s="16" t="s">
        <v>40</v>
      </c>
      <c r="P98" s="34" t="s">
        <v>139</v>
      </c>
    </row>
    <row r="99" spans="1:16" s="22" customFormat="1" ht="47.25">
      <c r="A99" s="16">
        <v>75</v>
      </c>
      <c r="B99" s="21" t="s">
        <v>142</v>
      </c>
      <c r="C99" s="61" t="s">
        <v>142</v>
      </c>
      <c r="D99" s="17" t="s">
        <v>456</v>
      </c>
      <c r="E99" s="17" t="s">
        <v>143</v>
      </c>
      <c r="F99" s="16">
        <v>796</v>
      </c>
      <c r="G99" s="16" t="s">
        <v>59</v>
      </c>
      <c r="H99" s="80" t="s">
        <v>486</v>
      </c>
      <c r="I99" s="16">
        <v>71136000000</v>
      </c>
      <c r="J99" s="16" t="s">
        <v>47</v>
      </c>
      <c r="K99" s="76">
        <f>6650000</f>
        <v>6650000</v>
      </c>
      <c r="L99" s="20" t="s">
        <v>32</v>
      </c>
      <c r="M99" s="16" t="s">
        <v>26</v>
      </c>
      <c r="N99" s="16" t="s">
        <v>84</v>
      </c>
      <c r="O99" s="16" t="s">
        <v>40</v>
      </c>
      <c r="P99" s="34" t="s">
        <v>139</v>
      </c>
    </row>
    <row r="100" spans="1:16" s="22" customFormat="1" ht="47.25">
      <c r="A100" s="16">
        <v>76</v>
      </c>
      <c r="B100" s="21" t="s">
        <v>142</v>
      </c>
      <c r="C100" s="61" t="s">
        <v>142</v>
      </c>
      <c r="D100" s="17" t="s">
        <v>457</v>
      </c>
      <c r="E100" s="17" t="s">
        <v>143</v>
      </c>
      <c r="F100" s="16">
        <v>796</v>
      </c>
      <c r="G100" s="16" t="s">
        <v>59</v>
      </c>
      <c r="H100" s="80" t="s">
        <v>486</v>
      </c>
      <c r="I100" s="16">
        <v>71136000000</v>
      </c>
      <c r="J100" s="16" t="s">
        <v>47</v>
      </c>
      <c r="K100" s="76">
        <v>1000000</v>
      </c>
      <c r="L100" s="20" t="s">
        <v>32</v>
      </c>
      <c r="M100" s="16" t="s">
        <v>26</v>
      </c>
      <c r="N100" s="16" t="s">
        <v>84</v>
      </c>
      <c r="O100" s="16" t="s">
        <v>40</v>
      </c>
      <c r="P100" s="34" t="s">
        <v>139</v>
      </c>
    </row>
    <row r="101" spans="1:16" s="22" customFormat="1" ht="63">
      <c r="A101" s="16">
        <v>77</v>
      </c>
      <c r="B101" s="21" t="s">
        <v>142</v>
      </c>
      <c r="C101" s="61" t="s">
        <v>142</v>
      </c>
      <c r="D101" s="17" t="s">
        <v>458</v>
      </c>
      <c r="E101" s="17" t="s">
        <v>143</v>
      </c>
      <c r="F101" s="16">
        <v>166</v>
      </c>
      <c r="G101" s="16" t="s">
        <v>146</v>
      </c>
      <c r="H101" s="80" t="s">
        <v>486</v>
      </c>
      <c r="I101" s="16">
        <v>71136000000</v>
      </c>
      <c r="J101" s="16" t="s">
        <v>47</v>
      </c>
      <c r="K101" s="76">
        <f>5500000</f>
        <v>5500000</v>
      </c>
      <c r="L101" s="20" t="s">
        <v>32</v>
      </c>
      <c r="M101" s="16" t="s">
        <v>26</v>
      </c>
      <c r="N101" s="16" t="s">
        <v>84</v>
      </c>
      <c r="O101" s="16" t="s">
        <v>40</v>
      </c>
      <c r="P101" s="34" t="s">
        <v>139</v>
      </c>
    </row>
    <row r="102" spans="1:16" s="22" customFormat="1" ht="47.25">
      <c r="A102" s="16">
        <v>78</v>
      </c>
      <c r="B102" s="21" t="s">
        <v>142</v>
      </c>
      <c r="C102" s="61" t="s">
        <v>142</v>
      </c>
      <c r="D102" s="17" t="s">
        <v>470</v>
      </c>
      <c r="E102" s="17" t="s">
        <v>143</v>
      </c>
      <c r="F102" s="16">
        <v>166</v>
      </c>
      <c r="G102" s="16" t="s">
        <v>146</v>
      </c>
      <c r="H102" s="80" t="s">
        <v>486</v>
      </c>
      <c r="I102" s="16">
        <v>71136000000</v>
      </c>
      <c r="J102" s="16" t="s">
        <v>47</v>
      </c>
      <c r="K102" s="76">
        <f>2200000</f>
        <v>2200000</v>
      </c>
      <c r="L102" s="20" t="s">
        <v>32</v>
      </c>
      <c r="M102" s="16" t="s">
        <v>26</v>
      </c>
      <c r="N102" s="16" t="s">
        <v>84</v>
      </c>
      <c r="O102" s="16" t="s">
        <v>40</v>
      </c>
      <c r="P102" s="34" t="s">
        <v>139</v>
      </c>
    </row>
    <row r="103" spans="1:16" s="22" customFormat="1" ht="47.25">
      <c r="A103" s="16">
        <v>79</v>
      </c>
      <c r="B103" s="21" t="s">
        <v>142</v>
      </c>
      <c r="C103" s="61" t="s">
        <v>142</v>
      </c>
      <c r="D103" s="17" t="s">
        <v>459</v>
      </c>
      <c r="E103" s="17" t="s">
        <v>143</v>
      </c>
      <c r="F103" s="16">
        <v>166</v>
      </c>
      <c r="G103" s="16" t="s">
        <v>146</v>
      </c>
      <c r="H103" s="80" t="s">
        <v>486</v>
      </c>
      <c r="I103" s="16">
        <v>71136000000</v>
      </c>
      <c r="J103" s="16" t="s">
        <v>47</v>
      </c>
      <c r="K103" s="76">
        <f>2000000</f>
        <v>2000000</v>
      </c>
      <c r="L103" s="20" t="s">
        <v>32</v>
      </c>
      <c r="M103" s="16" t="s">
        <v>26</v>
      </c>
      <c r="N103" s="16" t="s">
        <v>84</v>
      </c>
      <c r="O103" s="16" t="s">
        <v>40</v>
      </c>
      <c r="P103" s="34" t="s">
        <v>139</v>
      </c>
    </row>
    <row r="104" spans="1:16" s="22" customFormat="1" ht="47.25">
      <c r="A104" s="16">
        <v>80</v>
      </c>
      <c r="B104" s="21" t="s">
        <v>142</v>
      </c>
      <c r="C104" s="61" t="s">
        <v>142</v>
      </c>
      <c r="D104" s="17" t="s">
        <v>460</v>
      </c>
      <c r="E104" s="17" t="s">
        <v>143</v>
      </c>
      <c r="F104" s="16">
        <v>166</v>
      </c>
      <c r="G104" s="16" t="s">
        <v>146</v>
      </c>
      <c r="H104" s="80" t="s">
        <v>486</v>
      </c>
      <c r="I104" s="16">
        <v>71136000000</v>
      </c>
      <c r="J104" s="16" t="s">
        <v>47</v>
      </c>
      <c r="K104" s="76">
        <f>5600000</f>
        <v>5600000</v>
      </c>
      <c r="L104" s="20" t="s">
        <v>32</v>
      </c>
      <c r="M104" s="16" t="s">
        <v>26</v>
      </c>
      <c r="N104" s="16" t="s">
        <v>84</v>
      </c>
      <c r="O104" s="16" t="s">
        <v>40</v>
      </c>
      <c r="P104" s="34" t="s">
        <v>139</v>
      </c>
    </row>
    <row r="105" spans="1:16" s="22" customFormat="1" ht="47.25">
      <c r="A105" s="16">
        <v>81</v>
      </c>
      <c r="B105" s="16" t="s">
        <v>147</v>
      </c>
      <c r="C105" s="16" t="s">
        <v>147</v>
      </c>
      <c r="D105" s="17" t="s">
        <v>461</v>
      </c>
      <c r="E105" s="17" t="s">
        <v>143</v>
      </c>
      <c r="F105" s="16">
        <v>796</v>
      </c>
      <c r="G105" s="16" t="s">
        <v>59</v>
      </c>
      <c r="H105" s="80" t="s">
        <v>486</v>
      </c>
      <c r="I105" s="16">
        <v>71136000000</v>
      </c>
      <c r="J105" s="16" t="s">
        <v>47</v>
      </c>
      <c r="K105" s="76">
        <f>200000+500000+9000000</f>
        <v>9700000</v>
      </c>
      <c r="L105" s="20" t="s">
        <v>32</v>
      </c>
      <c r="M105" s="16" t="s">
        <v>26</v>
      </c>
      <c r="N105" s="16" t="s">
        <v>84</v>
      </c>
      <c r="O105" s="16" t="s">
        <v>40</v>
      </c>
      <c r="P105" s="34" t="s">
        <v>139</v>
      </c>
    </row>
    <row r="106" spans="1:16" s="22" customFormat="1" ht="47.25">
      <c r="A106" s="16">
        <v>82</v>
      </c>
      <c r="B106" s="16" t="s">
        <v>147</v>
      </c>
      <c r="C106" s="16" t="s">
        <v>147</v>
      </c>
      <c r="D106" s="17" t="s">
        <v>462</v>
      </c>
      <c r="E106" s="17" t="s">
        <v>143</v>
      </c>
      <c r="F106" s="16">
        <v>796</v>
      </c>
      <c r="G106" s="16" t="s">
        <v>59</v>
      </c>
      <c r="H106" s="80" t="s">
        <v>486</v>
      </c>
      <c r="I106" s="16">
        <v>71136000000</v>
      </c>
      <c r="J106" s="16" t="s">
        <v>47</v>
      </c>
      <c r="K106" s="76">
        <f>6500000</f>
        <v>6500000</v>
      </c>
      <c r="L106" s="20" t="s">
        <v>32</v>
      </c>
      <c r="M106" s="16" t="s">
        <v>26</v>
      </c>
      <c r="N106" s="16" t="s">
        <v>84</v>
      </c>
      <c r="O106" s="16" t="s">
        <v>40</v>
      </c>
      <c r="P106" s="34" t="s">
        <v>139</v>
      </c>
    </row>
    <row r="107" spans="1:16" s="22" customFormat="1" ht="94.5">
      <c r="A107" s="16">
        <v>83</v>
      </c>
      <c r="B107" s="16" t="s">
        <v>144</v>
      </c>
      <c r="C107" s="16" t="s">
        <v>144</v>
      </c>
      <c r="D107" s="17" t="s">
        <v>148</v>
      </c>
      <c r="E107" s="17" t="s">
        <v>143</v>
      </c>
      <c r="F107" s="16">
        <v>796</v>
      </c>
      <c r="G107" s="16" t="s">
        <v>59</v>
      </c>
      <c r="H107" s="80" t="s">
        <v>486</v>
      </c>
      <c r="I107" s="16">
        <v>71136000000</v>
      </c>
      <c r="J107" s="16" t="s">
        <v>47</v>
      </c>
      <c r="K107" s="76">
        <f>900000+400000+30000+1000000</f>
        <v>2330000</v>
      </c>
      <c r="L107" s="20" t="s">
        <v>32</v>
      </c>
      <c r="M107" s="16" t="s">
        <v>26</v>
      </c>
      <c r="N107" s="16" t="s">
        <v>84</v>
      </c>
      <c r="O107" s="16" t="s">
        <v>40</v>
      </c>
      <c r="P107" s="34" t="s">
        <v>139</v>
      </c>
    </row>
    <row r="108" spans="1:16" s="22" customFormat="1" ht="47.25">
      <c r="A108" s="16">
        <v>84</v>
      </c>
      <c r="B108" s="16" t="s">
        <v>147</v>
      </c>
      <c r="C108" s="16" t="s">
        <v>147</v>
      </c>
      <c r="D108" s="17" t="s">
        <v>463</v>
      </c>
      <c r="E108" s="17" t="s">
        <v>143</v>
      </c>
      <c r="F108" s="16">
        <v>796</v>
      </c>
      <c r="G108" s="16" t="s">
        <v>59</v>
      </c>
      <c r="H108" s="80" t="s">
        <v>486</v>
      </c>
      <c r="I108" s="16">
        <v>71136000000</v>
      </c>
      <c r="J108" s="16" t="s">
        <v>47</v>
      </c>
      <c r="K108" s="76">
        <f>800000+400000+400000</f>
        <v>1600000</v>
      </c>
      <c r="L108" s="20" t="s">
        <v>32</v>
      </c>
      <c r="M108" s="16" t="s">
        <v>26</v>
      </c>
      <c r="N108" s="16" t="s">
        <v>84</v>
      </c>
      <c r="O108" s="16" t="s">
        <v>40</v>
      </c>
      <c r="P108" s="34" t="s">
        <v>139</v>
      </c>
    </row>
    <row r="109" spans="1:16" s="22" customFormat="1" ht="47.25">
      <c r="A109" s="16">
        <v>85</v>
      </c>
      <c r="B109" s="21" t="s">
        <v>142</v>
      </c>
      <c r="C109" s="61" t="s">
        <v>142</v>
      </c>
      <c r="D109" s="17" t="s">
        <v>464</v>
      </c>
      <c r="E109" s="17" t="s">
        <v>143</v>
      </c>
      <c r="F109" s="16">
        <v>796</v>
      </c>
      <c r="G109" s="16" t="s">
        <v>59</v>
      </c>
      <c r="H109" s="80" t="s">
        <v>486</v>
      </c>
      <c r="I109" s="16">
        <v>71136000000</v>
      </c>
      <c r="J109" s="16" t="s">
        <v>47</v>
      </c>
      <c r="K109" s="76">
        <v>1500000</v>
      </c>
      <c r="L109" s="20" t="s">
        <v>32</v>
      </c>
      <c r="M109" s="16" t="s">
        <v>26</v>
      </c>
      <c r="N109" s="16" t="s">
        <v>84</v>
      </c>
      <c r="O109" s="16" t="s">
        <v>40</v>
      </c>
      <c r="P109" s="34" t="s">
        <v>139</v>
      </c>
    </row>
    <row r="110" spans="1:16" s="22" customFormat="1" ht="65.25" customHeight="1">
      <c r="A110" s="16">
        <v>86</v>
      </c>
      <c r="B110" s="21" t="s">
        <v>142</v>
      </c>
      <c r="C110" s="61" t="s">
        <v>142</v>
      </c>
      <c r="D110" s="17" t="s">
        <v>465</v>
      </c>
      <c r="E110" s="17" t="s">
        <v>143</v>
      </c>
      <c r="F110" s="16">
        <v>796</v>
      </c>
      <c r="G110" s="16" t="s">
        <v>59</v>
      </c>
      <c r="H110" s="80" t="s">
        <v>486</v>
      </c>
      <c r="I110" s="16">
        <v>71136000000</v>
      </c>
      <c r="J110" s="16" t="s">
        <v>47</v>
      </c>
      <c r="K110" s="76">
        <f>1200000+700000</f>
        <v>1900000</v>
      </c>
      <c r="L110" s="20" t="s">
        <v>32</v>
      </c>
      <c r="M110" s="16" t="s">
        <v>26</v>
      </c>
      <c r="N110" s="16" t="s">
        <v>84</v>
      </c>
      <c r="O110" s="16" t="s">
        <v>40</v>
      </c>
      <c r="P110" s="34" t="s">
        <v>139</v>
      </c>
    </row>
    <row r="111" spans="1:16" s="22" customFormat="1" ht="47.25">
      <c r="A111" s="16">
        <v>87</v>
      </c>
      <c r="B111" s="21" t="s">
        <v>142</v>
      </c>
      <c r="C111" s="61" t="s">
        <v>142</v>
      </c>
      <c r="D111" s="17" t="s">
        <v>466</v>
      </c>
      <c r="E111" s="17" t="s">
        <v>143</v>
      </c>
      <c r="F111" s="16">
        <v>796</v>
      </c>
      <c r="G111" s="16" t="s">
        <v>59</v>
      </c>
      <c r="H111" s="80" t="s">
        <v>486</v>
      </c>
      <c r="I111" s="16">
        <v>71136000000</v>
      </c>
      <c r="J111" s="16" t="s">
        <v>47</v>
      </c>
      <c r="K111" s="76">
        <v>2000000</v>
      </c>
      <c r="L111" s="20" t="s">
        <v>32</v>
      </c>
      <c r="M111" s="16" t="s">
        <v>26</v>
      </c>
      <c r="N111" s="16" t="s">
        <v>84</v>
      </c>
      <c r="O111" s="16" t="s">
        <v>40</v>
      </c>
      <c r="P111" s="34" t="s">
        <v>139</v>
      </c>
    </row>
    <row r="112" spans="1:16" s="22" customFormat="1" ht="47.25">
      <c r="A112" s="16">
        <v>88</v>
      </c>
      <c r="B112" s="21" t="s">
        <v>142</v>
      </c>
      <c r="C112" s="61" t="s">
        <v>142</v>
      </c>
      <c r="D112" s="17" t="s">
        <v>467</v>
      </c>
      <c r="E112" s="17" t="s">
        <v>143</v>
      </c>
      <c r="F112" s="16">
        <v>796</v>
      </c>
      <c r="G112" s="16" t="s">
        <v>59</v>
      </c>
      <c r="H112" s="80" t="s">
        <v>486</v>
      </c>
      <c r="I112" s="16">
        <v>71136000000</v>
      </c>
      <c r="J112" s="16" t="s">
        <v>47</v>
      </c>
      <c r="K112" s="76">
        <v>200000</v>
      </c>
      <c r="L112" s="20" t="s">
        <v>32</v>
      </c>
      <c r="M112" s="16" t="s">
        <v>26</v>
      </c>
      <c r="N112" s="16" t="s">
        <v>84</v>
      </c>
      <c r="O112" s="16" t="s">
        <v>40</v>
      </c>
      <c r="P112" s="34" t="s">
        <v>139</v>
      </c>
    </row>
    <row r="113" spans="1:16" s="22" customFormat="1" ht="47.25">
      <c r="A113" s="16">
        <v>89</v>
      </c>
      <c r="B113" s="21" t="s">
        <v>142</v>
      </c>
      <c r="C113" s="61" t="s">
        <v>142</v>
      </c>
      <c r="D113" s="17" t="s">
        <v>468</v>
      </c>
      <c r="E113" s="17" t="s">
        <v>143</v>
      </c>
      <c r="F113" s="16">
        <v>796</v>
      </c>
      <c r="G113" s="16" t="s">
        <v>59</v>
      </c>
      <c r="H113" s="80" t="s">
        <v>486</v>
      </c>
      <c r="I113" s="16">
        <v>71136000000</v>
      </c>
      <c r="J113" s="16" t="s">
        <v>47</v>
      </c>
      <c r="K113" s="76">
        <v>1000000</v>
      </c>
      <c r="L113" s="20" t="s">
        <v>32</v>
      </c>
      <c r="M113" s="16" t="s">
        <v>26</v>
      </c>
      <c r="N113" s="16" t="s">
        <v>84</v>
      </c>
      <c r="O113" s="16" t="s">
        <v>40</v>
      </c>
      <c r="P113" s="34" t="s">
        <v>139</v>
      </c>
    </row>
    <row r="114" spans="1:254" s="64" customFormat="1" ht="47.25">
      <c r="A114" s="128">
        <v>90</v>
      </c>
      <c r="B114" s="144" t="s">
        <v>27</v>
      </c>
      <c r="C114" s="128" t="s">
        <v>85</v>
      </c>
      <c r="D114" s="129" t="s">
        <v>185</v>
      </c>
      <c r="E114" s="129" t="s">
        <v>186</v>
      </c>
      <c r="F114" s="128">
        <v>879</v>
      </c>
      <c r="G114" s="128" t="s">
        <v>123</v>
      </c>
      <c r="H114" s="128">
        <v>1</v>
      </c>
      <c r="I114" s="128">
        <v>71136000000</v>
      </c>
      <c r="J114" s="128" t="s">
        <v>47</v>
      </c>
      <c r="K114" s="131">
        <v>210000</v>
      </c>
      <c r="L114" s="143" t="s">
        <v>32</v>
      </c>
      <c r="M114" s="128" t="s">
        <v>26</v>
      </c>
      <c r="N114" s="128" t="s">
        <v>84</v>
      </c>
      <c r="O114" s="128" t="s">
        <v>40</v>
      </c>
      <c r="P114" s="35" t="s">
        <v>172</v>
      </c>
      <c r="Q114" s="24"/>
      <c r="R114" s="45"/>
      <c r="S114" s="45"/>
      <c r="T114" s="24"/>
      <c r="U114" s="24"/>
      <c r="V114" s="24"/>
      <c r="W114" s="24"/>
      <c r="X114" s="24"/>
      <c r="Y114" s="62"/>
      <c r="Z114" s="63"/>
      <c r="AA114" s="24"/>
      <c r="AB114" s="24"/>
      <c r="AC114" s="24"/>
      <c r="AD114" s="41"/>
      <c r="AE114" s="40"/>
      <c r="AF114" s="40"/>
      <c r="AG114" s="24"/>
      <c r="AH114" s="45"/>
      <c r="AI114" s="45"/>
      <c r="AJ114" s="24"/>
      <c r="AK114" s="24"/>
      <c r="AL114" s="24"/>
      <c r="AM114" s="24"/>
      <c r="AN114" s="24"/>
      <c r="AO114" s="62"/>
      <c r="AP114" s="63"/>
      <c r="AQ114" s="24"/>
      <c r="AR114" s="24"/>
      <c r="AS114" s="24"/>
      <c r="AT114" s="41"/>
      <c r="AU114" s="40"/>
      <c r="AV114" s="40"/>
      <c r="AW114" s="24"/>
      <c r="AX114" s="45"/>
      <c r="AY114" s="45"/>
      <c r="AZ114" s="24"/>
      <c r="BA114" s="24"/>
      <c r="BB114" s="24"/>
      <c r="BC114" s="24"/>
      <c r="BD114" s="24"/>
      <c r="BE114" s="62"/>
      <c r="BF114" s="63"/>
      <c r="BG114" s="24"/>
      <c r="BH114" s="24"/>
      <c r="BI114" s="24"/>
      <c r="BJ114" s="41"/>
      <c r="BK114" s="40"/>
      <c r="BL114" s="40"/>
      <c r="BM114" s="24"/>
      <c r="BN114" s="45"/>
      <c r="BO114" s="45"/>
      <c r="BP114" s="24"/>
      <c r="BQ114" s="24"/>
      <c r="BR114" s="24"/>
      <c r="BS114" s="24"/>
      <c r="BT114" s="24"/>
      <c r="BU114" s="62"/>
      <c r="BV114" s="63"/>
      <c r="BW114" s="24"/>
      <c r="BX114" s="24"/>
      <c r="BY114" s="24"/>
      <c r="BZ114" s="41"/>
      <c r="CA114" s="40"/>
      <c r="CB114" s="40"/>
      <c r="CC114" s="24"/>
      <c r="CD114" s="45"/>
      <c r="CE114" s="45"/>
      <c r="CF114" s="24"/>
      <c r="CG114" s="24"/>
      <c r="CH114" s="24"/>
      <c r="CI114" s="24"/>
      <c r="CJ114" s="24"/>
      <c r="CK114" s="62"/>
      <c r="CL114" s="63"/>
      <c r="CM114" s="24"/>
      <c r="CN114" s="24"/>
      <c r="CO114" s="24"/>
      <c r="CP114" s="41"/>
      <c r="CQ114" s="40"/>
      <c r="CR114" s="40"/>
      <c r="CS114" s="24"/>
      <c r="CT114" s="45"/>
      <c r="CU114" s="45"/>
      <c r="CV114" s="24"/>
      <c r="CW114" s="24"/>
      <c r="CX114" s="24"/>
      <c r="CY114" s="24"/>
      <c r="CZ114" s="24"/>
      <c r="DA114" s="62"/>
      <c r="DB114" s="63"/>
      <c r="DC114" s="24"/>
      <c r="DD114" s="24"/>
      <c r="DE114" s="24"/>
      <c r="DF114" s="41"/>
      <c r="DG114" s="40"/>
      <c r="DH114" s="40"/>
      <c r="DI114" s="24"/>
      <c r="DJ114" s="45"/>
      <c r="DK114" s="45"/>
      <c r="DL114" s="24"/>
      <c r="DM114" s="24"/>
      <c r="DN114" s="24"/>
      <c r="DO114" s="24"/>
      <c r="DP114" s="24"/>
      <c r="DQ114" s="62"/>
      <c r="DR114" s="63"/>
      <c r="DS114" s="24"/>
      <c r="DT114" s="24"/>
      <c r="DU114" s="24"/>
      <c r="DV114" s="41"/>
      <c r="DW114" s="40"/>
      <c r="DX114" s="40"/>
      <c r="DY114" s="24"/>
      <c r="DZ114" s="45"/>
      <c r="EA114" s="45"/>
      <c r="EB114" s="24"/>
      <c r="EC114" s="24"/>
      <c r="ED114" s="24"/>
      <c r="EE114" s="24"/>
      <c r="EF114" s="24"/>
      <c r="EG114" s="62"/>
      <c r="EH114" s="63"/>
      <c r="EI114" s="24"/>
      <c r="EJ114" s="24"/>
      <c r="EK114" s="24"/>
      <c r="EL114" s="41"/>
      <c r="EM114" s="40"/>
      <c r="EN114" s="40"/>
      <c r="EO114" s="24"/>
      <c r="EP114" s="45"/>
      <c r="EQ114" s="45"/>
      <c r="ER114" s="24"/>
      <c r="ES114" s="24"/>
      <c r="ET114" s="24"/>
      <c r="EU114" s="24"/>
      <c r="EV114" s="24"/>
      <c r="EW114" s="62"/>
      <c r="EX114" s="63"/>
      <c r="EY114" s="24"/>
      <c r="EZ114" s="24"/>
      <c r="FA114" s="24"/>
      <c r="FB114" s="41"/>
      <c r="FC114" s="40"/>
      <c r="FD114" s="40"/>
      <c r="FE114" s="24"/>
      <c r="FF114" s="45"/>
      <c r="FG114" s="45"/>
      <c r="FH114" s="24"/>
      <c r="FI114" s="24"/>
      <c r="FJ114" s="24"/>
      <c r="FK114" s="24"/>
      <c r="FL114" s="24"/>
      <c r="FM114" s="62"/>
      <c r="FN114" s="63"/>
      <c r="FO114" s="24"/>
      <c r="FP114" s="24"/>
      <c r="FQ114" s="24"/>
      <c r="FR114" s="41"/>
      <c r="FS114" s="40"/>
      <c r="FT114" s="40"/>
      <c r="FU114" s="24"/>
      <c r="FV114" s="45"/>
      <c r="FW114" s="45"/>
      <c r="FX114" s="24"/>
      <c r="FY114" s="24"/>
      <c r="FZ114" s="24"/>
      <c r="GA114" s="24"/>
      <c r="GB114" s="24"/>
      <c r="GC114" s="62"/>
      <c r="GD114" s="63"/>
      <c r="GE114" s="24"/>
      <c r="GF114" s="24"/>
      <c r="GG114" s="24"/>
      <c r="GH114" s="41"/>
      <c r="GI114" s="40"/>
      <c r="GJ114" s="40"/>
      <c r="GK114" s="24"/>
      <c r="GL114" s="45"/>
      <c r="GM114" s="45"/>
      <c r="GN114" s="24"/>
      <c r="GO114" s="24"/>
      <c r="GP114" s="24"/>
      <c r="GQ114" s="24"/>
      <c r="GR114" s="24"/>
      <c r="GS114" s="62"/>
      <c r="GT114" s="63"/>
      <c r="GU114" s="24"/>
      <c r="GV114" s="24"/>
      <c r="GW114" s="24"/>
      <c r="GX114" s="41"/>
      <c r="GY114" s="40"/>
      <c r="GZ114" s="40"/>
      <c r="HA114" s="24"/>
      <c r="HB114" s="45"/>
      <c r="HC114" s="45"/>
      <c r="HD114" s="24"/>
      <c r="HE114" s="24"/>
      <c r="HF114" s="24"/>
      <c r="HG114" s="24"/>
      <c r="HH114" s="24"/>
      <c r="HI114" s="62"/>
      <c r="HJ114" s="63"/>
      <c r="HK114" s="24"/>
      <c r="HL114" s="24"/>
      <c r="HM114" s="24"/>
      <c r="HN114" s="41"/>
      <c r="HO114" s="40"/>
      <c r="HP114" s="40"/>
      <c r="HQ114" s="24"/>
      <c r="HR114" s="45"/>
      <c r="HS114" s="45"/>
      <c r="HT114" s="24"/>
      <c r="HU114" s="24"/>
      <c r="HV114" s="24"/>
      <c r="HW114" s="24"/>
      <c r="HX114" s="24"/>
      <c r="HY114" s="62"/>
      <c r="HZ114" s="63"/>
      <c r="IA114" s="24"/>
      <c r="IB114" s="24"/>
      <c r="IC114" s="24"/>
      <c r="ID114" s="41"/>
      <c r="IE114" s="40"/>
      <c r="IF114" s="40"/>
      <c r="IG114" s="24"/>
      <c r="IH114" s="45"/>
      <c r="II114" s="45"/>
      <c r="IJ114" s="24"/>
      <c r="IK114" s="24"/>
      <c r="IL114" s="24"/>
      <c r="IM114" s="24"/>
      <c r="IN114" s="24"/>
      <c r="IO114" s="62"/>
      <c r="IP114" s="63"/>
      <c r="IQ114" s="24"/>
      <c r="IR114" s="24"/>
      <c r="IS114" s="24"/>
      <c r="IT114" s="41"/>
    </row>
    <row r="115" spans="1:254" s="64" customFormat="1" ht="47.25">
      <c r="A115" s="128">
        <v>91</v>
      </c>
      <c r="B115" s="144" t="s">
        <v>138</v>
      </c>
      <c r="C115" s="128" t="s">
        <v>187</v>
      </c>
      <c r="D115" s="129" t="s">
        <v>188</v>
      </c>
      <c r="E115" s="129" t="s">
        <v>189</v>
      </c>
      <c r="F115" s="128">
        <v>168</v>
      </c>
      <c r="G115" s="128" t="s">
        <v>114</v>
      </c>
      <c r="H115" s="128">
        <v>31.2</v>
      </c>
      <c r="I115" s="128">
        <v>71136000000</v>
      </c>
      <c r="J115" s="128" t="s">
        <v>47</v>
      </c>
      <c r="K115" s="131">
        <f>31.2*58600/1.2*0+1600000</f>
        <v>1600000</v>
      </c>
      <c r="L115" s="143" t="s">
        <v>32</v>
      </c>
      <c r="M115" s="128" t="s">
        <v>190</v>
      </c>
      <c r="N115" s="128" t="s">
        <v>84</v>
      </c>
      <c r="O115" s="128" t="s">
        <v>40</v>
      </c>
      <c r="P115" s="35" t="s">
        <v>172</v>
      </c>
      <c r="Q115" s="24"/>
      <c r="R115" s="45"/>
      <c r="S115" s="45"/>
      <c r="T115" s="24"/>
      <c r="U115" s="24"/>
      <c r="V115" s="24"/>
      <c r="W115" s="24"/>
      <c r="X115" s="24"/>
      <c r="Y115" s="62"/>
      <c r="Z115" s="63"/>
      <c r="AA115" s="24"/>
      <c r="AB115" s="24"/>
      <c r="AC115" s="24"/>
      <c r="AD115" s="41"/>
      <c r="AE115" s="40"/>
      <c r="AF115" s="40"/>
      <c r="AG115" s="24"/>
      <c r="AH115" s="45"/>
      <c r="AI115" s="45"/>
      <c r="AJ115" s="24"/>
      <c r="AK115" s="24"/>
      <c r="AL115" s="24"/>
      <c r="AM115" s="24"/>
      <c r="AN115" s="24"/>
      <c r="AO115" s="62"/>
      <c r="AP115" s="63"/>
      <c r="AQ115" s="24"/>
      <c r="AR115" s="24"/>
      <c r="AS115" s="24"/>
      <c r="AT115" s="41"/>
      <c r="AU115" s="40"/>
      <c r="AV115" s="40"/>
      <c r="AW115" s="24"/>
      <c r="AX115" s="45"/>
      <c r="AY115" s="45"/>
      <c r="AZ115" s="24"/>
      <c r="BA115" s="24"/>
      <c r="BB115" s="24"/>
      <c r="BC115" s="24"/>
      <c r="BD115" s="24"/>
      <c r="BE115" s="62"/>
      <c r="BF115" s="63"/>
      <c r="BG115" s="24"/>
      <c r="BH115" s="24"/>
      <c r="BI115" s="24"/>
      <c r="BJ115" s="41"/>
      <c r="BK115" s="40"/>
      <c r="BL115" s="40"/>
      <c r="BM115" s="24"/>
      <c r="BN115" s="45"/>
      <c r="BO115" s="45"/>
      <c r="BP115" s="24"/>
      <c r="BQ115" s="24"/>
      <c r="BR115" s="24"/>
      <c r="BS115" s="24"/>
      <c r="BT115" s="24"/>
      <c r="BU115" s="62"/>
      <c r="BV115" s="63"/>
      <c r="BW115" s="24"/>
      <c r="BX115" s="24"/>
      <c r="BY115" s="24"/>
      <c r="BZ115" s="41"/>
      <c r="CA115" s="40"/>
      <c r="CB115" s="40"/>
      <c r="CC115" s="24"/>
      <c r="CD115" s="45"/>
      <c r="CE115" s="45"/>
      <c r="CF115" s="24"/>
      <c r="CG115" s="24"/>
      <c r="CH115" s="24"/>
      <c r="CI115" s="24"/>
      <c r="CJ115" s="24"/>
      <c r="CK115" s="62"/>
      <c r="CL115" s="63"/>
      <c r="CM115" s="24"/>
      <c r="CN115" s="24"/>
      <c r="CO115" s="24"/>
      <c r="CP115" s="41"/>
      <c r="CQ115" s="40"/>
      <c r="CR115" s="40"/>
      <c r="CS115" s="24"/>
      <c r="CT115" s="45"/>
      <c r="CU115" s="45"/>
      <c r="CV115" s="24"/>
      <c r="CW115" s="24"/>
      <c r="CX115" s="24"/>
      <c r="CY115" s="24"/>
      <c r="CZ115" s="24"/>
      <c r="DA115" s="62"/>
      <c r="DB115" s="63"/>
      <c r="DC115" s="24"/>
      <c r="DD115" s="24"/>
      <c r="DE115" s="24"/>
      <c r="DF115" s="41"/>
      <c r="DG115" s="40"/>
      <c r="DH115" s="40"/>
      <c r="DI115" s="24"/>
      <c r="DJ115" s="45"/>
      <c r="DK115" s="45"/>
      <c r="DL115" s="24"/>
      <c r="DM115" s="24"/>
      <c r="DN115" s="24"/>
      <c r="DO115" s="24"/>
      <c r="DP115" s="24"/>
      <c r="DQ115" s="62"/>
      <c r="DR115" s="63"/>
      <c r="DS115" s="24"/>
      <c r="DT115" s="24"/>
      <c r="DU115" s="24"/>
      <c r="DV115" s="41"/>
      <c r="DW115" s="40"/>
      <c r="DX115" s="40"/>
      <c r="DY115" s="24"/>
      <c r="DZ115" s="45"/>
      <c r="EA115" s="45"/>
      <c r="EB115" s="24"/>
      <c r="EC115" s="24"/>
      <c r="ED115" s="24"/>
      <c r="EE115" s="24"/>
      <c r="EF115" s="24"/>
      <c r="EG115" s="62"/>
      <c r="EH115" s="63"/>
      <c r="EI115" s="24"/>
      <c r="EJ115" s="24"/>
      <c r="EK115" s="24"/>
      <c r="EL115" s="41"/>
      <c r="EM115" s="40"/>
      <c r="EN115" s="40"/>
      <c r="EO115" s="24"/>
      <c r="EP115" s="45"/>
      <c r="EQ115" s="45"/>
      <c r="ER115" s="24"/>
      <c r="ES115" s="24"/>
      <c r="ET115" s="24"/>
      <c r="EU115" s="24"/>
      <c r="EV115" s="24"/>
      <c r="EW115" s="62"/>
      <c r="EX115" s="63"/>
      <c r="EY115" s="24"/>
      <c r="EZ115" s="24"/>
      <c r="FA115" s="24"/>
      <c r="FB115" s="41"/>
      <c r="FC115" s="40"/>
      <c r="FD115" s="40"/>
      <c r="FE115" s="24"/>
      <c r="FF115" s="45"/>
      <c r="FG115" s="45"/>
      <c r="FH115" s="24"/>
      <c r="FI115" s="24"/>
      <c r="FJ115" s="24"/>
      <c r="FK115" s="24"/>
      <c r="FL115" s="24"/>
      <c r="FM115" s="62"/>
      <c r="FN115" s="63"/>
      <c r="FO115" s="24"/>
      <c r="FP115" s="24"/>
      <c r="FQ115" s="24"/>
      <c r="FR115" s="41"/>
      <c r="FS115" s="40"/>
      <c r="FT115" s="40"/>
      <c r="FU115" s="24"/>
      <c r="FV115" s="45"/>
      <c r="FW115" s="45"/>
      <c r="FX115" s="24"/>
      <c r="FY115" s="24"/>
      <c r="FZ115" s="24"/>
      <c r="GA115" s="24"/>
      <c r="GB115" s="24"/>
      <c r="GC115" s="62"/>
      <c r="GD115" s="63"/>
      <c r="GE115" s="24"/>
      <c r="GF115" s="24"/>
      <c r="GG115" s="24"/>
      <c r="GH115" s="41"/>
      <c r="GI115" s="40"/>
      <c r="GJ115" s="40"/>
      <c r="GK115" s="24"/>
      <c r="GL115" s="45"/>
      <c r="GM115" s="45"/>
      <c r="GN115" s="24"/>
      <c r="GO115" s="24"/>
      <c r="GP115" s="24"/>
      <c r="GQ115" s="24"/>
      <c r="GR115" s="24"/>
      <c r="GS115" s="62"/>
      <c r="GT115" s="63"/>
      <c r="GU115" s="24"/>
      <c r="GV115" s="24"/>
      <c r="GW115" s="24"/>
      <c r="GX115" s="41"/>
      <c r="GY115" s="40"/>
      <c r="GZ115" s="40"/>
      <c r="HA115" s="24"/>
      <c r="HB115" s="45"/>
      <c r="HC115" s="45"/>
      <c r="HD115" s="24"/>
      <c r="HE115" s="24"/>
      <c r="HF115" s="24"/>
      <c r="HG115" s="24"/>
      <c r="HH115" s="24"/>
      <c r="HI115" s="62"/>
      <c r="HJ115" s="63"/>
      <c r="HK115" s="24"/>
      <c r="HL115" s="24"/>
      <c r="HM115" s="24"/>
      <c r="HN115" s="41"/>
      <c r="HO115" s="40"/>
      <c r="HP115" s="40"/>
      <c r="HQ115" s="24"/>
      <c r="HR115" s="45"/>
      <c r="HS115" s="45"/>
      <c r="HT115" s="24"/>
      <c r="HU115" s="24"/>
      <c r="HV115" s="24"/>
      <c r="HW115" s="24"/>
      <c r="HX115" s="24"/>
      <c r="HY115" s="62"/>
      <c r="HZ115" s="63"/>
      <c r="IA115" s="24"/>
      <c r="IB115" s="24"/>
      <c r="IC115" s="24"/>
      <c r="ID115" s="41"/>
      <c r="IE115" s="40"/>
      <c r="IF115" s="40"/>
      <c r="IG115" s="24"/>
      <c r="IH115" s="45"/>
      <c r="II115" s="45"/>
      <c r="IJ115" s="24"/>
      <c r="IK115" s="24"/>
      <c r="IL115" s="24"/>
      <c r="IM115" s="24"/>
      <c r="IN115" s="24"/>
      <c r="IO115" s="62"/>
      <c r="IP115" s="63"/>
      <c r="IQ115" s="24"/>
      <c r="IR115" s="24"/>
      <c r="IS115" s="24"/>
      <c r="IT115" s="41"/>
    </row>
    <row r="116" spans="1:16" s="22" customFormat="1" ht="47.25">
      <c r="A116" s="16">
        <v>92</v>
      </c>
      <c r="B116" s="16" t="s">
        <v>243</v>
      </c>
      <c r="C116" s="16" t="s">
        <v>243</v>
      </c>
      <c r="D116" s="18" t="s">
        <v>504</v>
      </c>
      <c r="E116" s="18" t="s">
        <v>505</v>
      </c>
      <c r="F116" s="16">
        <v>796</v>
      </c>
      <c r="G116" s="16" t="s">
        <v>59</v>
      </c>
      <c r="H116" s="16">
        <v>3123</v>
      </c>
      <c r="I116" s="16">
        <v>71136000000</v>
      </c>
      <c r="J116" s="16" t="s">
        <v>47</v>
      </c>
      <c r="K116" s="49">
        <v>509000</v>
      </c>
      <c r="L116" s="21" t="s">
        <v>32</v>
      </c>
      <c r="M116" s="21" t="s">
        <v>252</v>
      </c>
      <c r="N116" s="16" t="s">
        <v>84</v>
      </c>
      <c r="O116" s="16" t="s">
        <v>40</v>
      </c>
      <c r="P116" s="34" t="s">
        <v>352</v>
      </c>
    </row>
    <row r="117" spans="1:16" s="22" customFormat="1" ht="47.25">
      <c r="A117" s="16">
        <v>93</v>
      </c>
      <c r="B117" s="16" t="s">
        <v>144</v>
      </c>
      <c r="C117" s="16" t="s">
        <v>150</v>
      </c>
      <c r="D117" s="18" t="s">
        <v>506</v>
      </c>
      <c r="E117" s="18" t="s">
        <v>497</v>
      </c>
      <c r="F117" s="16">
        <v>796</v>
      </c>
      <c r="G117" s="16" t="s">
        <v>59</v>
      </c>
      <c r="H117" s="16">
        <v>2000</v>
      </c>
      <c r="I117" s="16">
        <v>71136000000</v>
      </c>
      <c r="J117" s="16" t="s">
        <v>47</v>
      </c>
      <c r="K117" s="49">
        <v>193000</v>
      </c>
      <c r="L117" s="21" t="s">
        <v>32</v>
      </c>
      <c r="M117" s="21" t="s">
        <v>127</v>
      </c>
      <c r="N117" s="16" t="s">
        <v>84</v>
      </c>
      <c r="O117" s="16" t="s">
        <v>40</v>
      </c>
      <c r="P117" s="34" t="s">
        <v>352</v>
      </c>
    </row>
    <row r="118" spans="1:16" s="22" customFormat="1" ht="47.25">
      <c r="A118" s="16">
        <v>94</v>
      </c>
      <c r="B118" s="16" t="s">
        <v>507</v>
      </c>
      <c r="C118" s="16" t="s">
        <v>508</v>
      </c>
      <c r="D118" s="18" t="s">
        <v>509</v>
      </c>
      <c r="E118" s="18" t="s">
        <v>497</v>
      </c>
      <c r="F118" s="16">
        <v>796</v>
      </c>
      <c r="G118" s="16" t="s">
        <v>59</v>
      </c>
      <c r="H118" s="16">
        <v>720000</v>
      </c>
      <c r="I118" s="16">
        <v>71136000000</v>
      </c>
      <c r="J118" s="16" t="s">
        <v>47</v>
      </c>
      <c r="K118" s="49">
        <v>720000</v>
      </c>
      <c r="L118" s="21" t="s">
        <v>32</v>
      </c>
      <c r="M118" s="21" t="s">
        <v>252</v>
      </c>
      <c r="N118" s="16" t="s">
        <v>84</v>
      </c>
      <c r="O118" s="16" t="s">
        <v>40</v>
      </c>
      <c r="P118" s="34" t="s">
        <v>352</v>
      </c>
    </row>
    <row r="119" spans="1:16" s="22" customFormat="1" ht="47.25">
      <c r="A119" s="16">
        <v>95</v>
      </c>
      <c r="B119" s="16" t="s">
        <v>144</v>
      </c>
      <c r="C119" s="16" t="s">
        <v>150</v>
      </c>
      <c r="D119" s="18" t="s">
        <v>510</v>
      </c>
      <c r="E119" s="18" t="s">
        <v>497</v>
      </c>
      <c r="F119" s="16">
        <v>796</v>
      </c>
      <c r="G119" s="16" t="s">
        <v>59</v>
      </c>
      <c r="H119" s="16">
        <v>4000</v>
      </c>
      <c r="I119" s="16">
        <v>71136000000</v>
      </c>
      <c r="J119" s="16" t="s">
        <v>47</v>
      </c>
      <c r="K119" s="49">
        <v>132000</v>
      </c>
      <c r="L119" s="21" t="s">
        <v>32</v>
      </c>
      <c r="M119" s="21" t="s">
        <v>127</v>
      </c>
      <c r="N119" s="16" t="s">
        <v>84</v>
      </c>
      <c r="O119" s="16" t="s">
        <v>40</v>
      </c>
      <c r="P119" s="34" t="s">
        <v>352</v>
      </c>
    </row>
    <row r="120" spans="1:16" s="22" customFormat="1" ht="47.25">
      <c r="A120" s="16">
        <v>96</v>
      </c>
      <c r="B120" s="16" t="s">
        <v>144</v>
      </c>
      <c r="C120" s="16" t="s">
        <v>511</v>
      </c>
      <c r="D120" s="18" t="s">
        <v>512</v>
      </c>
      <c r="E120" s="18" t="s">
        <v>505</v>
      </c>
      <c r="F120" s="16">
        <v>796</v>
      </c>
      <c r="G120" s="16" t="s">
        <v>59</v>
      </c>
      <c r="H120" s="16">
        <v>2000</v>
      </c>
      <c r="I120" s="16">
        <v>71136000000</v>
      </c>
      <c r="J120" s="16" t="s">
        <v>47</v>
      </c>
      <c r="K120" s="49">
        <v>172000</v>
      </c>
      <c r="L120" s="21" t="s">
        <v>32</v>
      </c>
      <c r="M120" s="21" t="s">
        <v>252</v>
      </c>
      <c r="N120" s="16" t="s">
        <v>84</v>
      </c>
      <c r="O120" s="16" t="s">
        <v>40</v>
      </c>
      <c r="P120" s="34" t="s">
        <v>352</v>
      </c>
    </row>
    <row r="121" spans="1:254" s="64" customFormat="1" ht="63">
      <c r="A121" s="128">
        <v>97</v>
      </c>
      <c r="B121" s="144" t="s">
        <v>138</v>
      </c>
      <c r="C121" s="128" t="s">
        <v>179</v>
      </c>
      <c r="D121" s="129" t="s">
        <v>474</v>
      </c>
      <c r="E121" s="129" t="s">
        <v>191</v>
      </c>
      <c r="F121" s="128">
        <v>166</v>
      </c>
      <c r="G121" s="128" t="s">
        <v>146</v>
      </c>
      <c r="H121" s="128">
        <v>8550</v>
      </c>
      <c r="I121" s="128">
        <v>71136000000</v>
      </c>
      <c r="J121" s="128" t="s">
        <v>47</v>
      </c>
      <c r="K121" s="131">
        <f>860000/1.2*0+720000</f>
        <v>720000</v>
      </c>
      <c r="L121" s="143" t="s">
        <v>32</v>
      </c>
      <c r="M121" s="128" t="s">
        <v>60</v>
      </c>
      <c r="N121" s="128" t="s">
        <v>84</v>
      </c>
      <c r="O121" s="128" t="s">
        <v>40</v>
      </c>
      <c r="P121" s="35" t="s">
        <v>172</v>
      </c>
      <c r="Q121" s="24"/>
      <c r="R121" s="45"/>
      <c r="S121" s="45"/>
      <c r="T121" s="24"/>
      <c r="U121" s="24"/>
      <c r="V121" s="24"/>
      <c r="W121" s="24"/>
      <c r="X121" s="24"/>
      <c r="Y121" s="62"/>
      <c r="Z121" s="63"/>
      <c r="AA121" s="24"/>
      <c r="AB121" s="24"/>
      <c r="AC121" s="24"/>
      <c r="AD121" s="41"/>
      <c r="AE121" s="40"/>
      <c r="AF121" s="40"/>
      <c r="AG121" s="24"/>
      <c r="AH121" s="45"/>
      <c r="AI121" s="45"/>
      <c r="AJ121" s="24"/>
      <c r="AK121" s="24"/>
      <c r="AL121" s="24"/>
      <c r="AM121" s="24"/>
      <c r="AN121" s="24"/>
      <c r="AO121" s="62"/>
      <c r="AP121" s="63"/>
      <c r="AQ121" s="24"/>
      <c r="AR121" s="24"/>
      <c r="AS121" s="24"/>
      <c r="AT121" s="41"/>
      <c r="AU121" s="40"/>
      <c r="AV121" s="40"/>
      <c r="AW121" s="24"/>
      <c r="AX121" s="45"/>
      <c r="AY121" s="45"/>
      <c r="AZ121" s="24"/>
      <c r="BA121" s="24"/>
      <c r="BB121" s="24"/>
      <c r="BC121" s="24"/>
      <c r="BD121" s="24"/>
      <c r="BE121" s="62"/>
      <c r="BF121" s="63"/>
      <c r="BG121" s="24"/>
      <c r="BH121" s="24"/>
      <c r="BI121" s="24"/>
      <c r="BJ121" s="41"/>
      <c r="BK121" s="40"/>
      <c r="BL121" s="40"/>
      <c r="BM121" s="24"/>
      <c r="BN121" s="45"/>
      <c r="BO121" s="45"/>
      <c r="BP121" s="24"/>
      <c r="BQ121" s="24"/>
      <c r="BR121" s="24"/>
      <c r="BS121" s="24"/>
      <c r="BT121" s="24"/>
      <c r="BU121" s="62"/>
      <c r="BV121" s="63"/>
      <c r="BW121" s="24"/>
      <c r="BX121" s="24"/>
      <c r="BY121" s="24"/>
      <c r="BZ121" s="41"/>
      <c r="CA121" s="40"/>
      <c r="CB121" s="40"/>
      <c r="CC121" s="24"/>
      <c r="CD121" s="45"/>
      <c r="CE121" s="45"/>
      <c r="CF121" s="24"/>
      <c r="CG121" s="24"/>
      <c r="CH121" s="24"/>
      <c r="CI121" s="24"/>
      <c r="CJ121" s="24"/>
      <c r="CK121" s="62"/>
      <c r="CL121" s="63"/>
      <c r="CM121" s="24"/>
      <c r="CN121" s="24"/>
      <c r="CO121" s="24"/>
      <c r="CP121" s="41"/>
      <c r="CQ121" s="40"/>
      <c r="CR121" s="40"/>
      <c r="CS121" s="24"/>
      <c r="CT121" s="45"/>
      <c r="CU121" s="45"/>
      <c r="CV121" s="24"/>
      <c r="CW121" s="24"/>
      <c r="CX121" s="24"/>
      <c r="CY121" s="24"/>
      <c r="CZ121" s="24"/>
      <c r="DA121" s="62"/>
      <c r="DB121" s="63"/>
      <c r="DC121" s="24"/>
      <c r="DD121" s="24"/>
      <c r="DE121" s="24"/>
      <c r="DF121" s="41"/>
      <c r="DG121" s="40"/>
      <c r="DH121" s="40"/>
      <c r="DI121" s="24"/>
      <c r="DJ121" s="45"/>
      <c r="DK121" s="45"/>
      <c r="DL121" s="24"/>
      <c r="DM121" s="24"/>
      <c r="DN121" s="24"/>
      <c r="DO121" s="24"/>
      <c r="DP121" s="24"/>
      <c r="DQ121" s="62"/>
      <c r="DR121" s="63"/>
      <c r="DS121" s="24"/>
      <c r="DT121" s="24"/>
      <c r="DU121" s="24"/>
      <c r="DV121" s="41"/>
      <c r="DW121" s="40"/>
      <c r="DX121" s="40"/>
      <c r="DY121" s="24"/>
      <c r="DZ121" s="45"/>
      <c r="EA121" s="45"/>
      <c r="EB121" s="24"/>
      <c r="EC121" s="24"/>
      <c r="ED121" s="24"/>
      <c r="EE121" s="24"/>
      <c r="EF121" s="24"/>
      <c r="EG121" s="62"/>
      <c r="EH121" s="63"/>
      <c r="EI121" s="24"/>
      <c r="EJ121" s="24"/>
      <c r="EK121" s="24"/>
      <c r="EL121" s="41"/>
      <c r="EM121" s="40"/>
      <c r="EN121" s="40"/>
      <c r="EO121" s="24"/>
      <c r="EP121" s="45"/>
      <c r="EQ121" s="45"/>
      <c r="ER121" s="24"/>
      <c r="ES121" s="24"/>
      <c r="ET121" s="24"/>
      <c r="EU121" s="24"/>
      <c r="EV121" s="24"/>
      <c r="EW121" s="62"/>
      <c r="EX121" s="63"/>
      <c r="EY121" s="24"/>
      <c r="EZ121" s="24"/>
      <c r="FA121" s="24"/>
      <c r="FB121" s="41"/>
      <c r="FC121" s="40"/>
      <c r="FD121" s="40"/>
      <c r="FE121" s="24"/>
      <c r="FF121" s="45"/>
      <c r="FG121" s="45"/>
      <c r="FH121" s="24"/>
      <c r="FI121" s="24"/>
      <c r="FJ121" s="24"/>
      <c r="FK121" s="24"/>
      <c r="FL121" s="24"/>
      <c r="FM121" s="62"/>
      <c r="FN121" s="63"/>
      <c r="FO121" s="24"/>
      <c r="FP121" s="24"/>
      <c r="FQ121" s="24"/>
      <c r="FR121" s="41"/>
      <c r="FS121" s="40"/>
      <c r="FT121" s="40"/>
      <c r="FU121" s="24"/>
      <c r="FV121" s="45"/>
      <c r="FW121" s="45"/>
      <c r="FX121" s="24"/>
      <c r="FY121" s="24"/>
      <c r="FZ121" s="24"/>
      <c r="GA121" s="24"/>
      <c r="GB121" s="24"/>
      <c r="GC121" s="62"/>
      <c r="GD121" s="63"/>
      <c r="GE121" s="24"/>
      <c r="GF121" s="24"/>
      <c r="GG121" s="24"/>
      <c r="GH121" s="41"/>
      <c r="GI121" s="40"/>
      <c r="GJ121" s="40"/>
      <c r="GK121" s="24"/>
      <c r="GL121" s="45"/>
      <c r="GM121" s="45"/>
      <c r="GN121" s="24"/>
      <c r="GO121" s="24"/>
      <c r="GP121" s="24"/>
      <c r="GQ121" s="24"/>
      <c r="GR121" s="24"/>
      <c r="GS121" s="62"/>
      <c r="GT121" s="63"/>
      <c r="GU121" s="24"/>
      <c r="GV121" s="24"/>
      <c r="GW121" s="24"/>
      <c r="GX121" s="41"/>
      <c r="GY121" s="40"/>
      <c r="GZ121" s="40"/>
      <c r="HA121" s="24"/>
      <c r="HB121" s="45"/>
      <c r="HC121" s="45"/>
      <c r="HD121" s="24"/>
      <c r="HE121" s="24"/>
      <c r="HF121" s="24"/>
      <c r="HG121" s="24"/>
      <c r="HH121" s="24"/>
      <c r="HI121" s="62"/>
      <c r="HJ121" s="63"/>
      <c r="HK121" s="24"/>
      <c r="HL121" s="24"/>
      <c r="HM121" s="24"/>
      <c r="HN121" s="41"/>
      <c r="HO121" s="40"/>
      <c r="HP121" s="40"/>
      <c r="HQ121" s="24"/>
      <c r="HR121" s="45"/>
      <c r="HS121" s="45"/>
      <c r="HT121" s="24"/>
      <c r="HU121" s="24"/>
      <c r="HV121" s="24"/>
      <c r="HW121" s="24"/>
      <c r="HX121" s="24"/>
      <c r="HY121" s="62"/>
      <c r="HZ121" s="63"/>
      <c r="IA121" s="24"/>
      <c r="IB121" s="24"/>
      <c r="IC121" s="24"/>
      <c r="ID121" s="41"/>
      <c r="IE121" s="40"/>
      <c r="IF121" s="40"/>
      <c r="IG121" s="24"/>
      <c r="IH121" s="45"/>
      <c r="II121" s="45"/>
      <c r="IJ121" s="24"/>
      <c r="IK121" s="24"/>
      <c r="IL121" s="24"/>
      <c r="IM121" s="24"/>
      <c r="IN121" s="24"/>
      <c r="IO121" s="62"/>
      <c r="IP121" s="63"/>
      <c r="IQ121" s="24"/>
      <c r="IR121" s="24"/>
      <c r="IS121" s="24"/>
      <c r="IT121" s="41"/>
    </row>
    <row r="122" spans="1:16" s="22" customFormat="1" ht="47.25">
      <c r="A122" s="16">
        <v>98</v>
      </c>
      <c r="B122" s="16" t="s">
        <v>353</v>
      </c>
      <c r="C122" s="16" t="s">
        <v>432</v>
      </c>
      <c r="D122" s="18" t="s">
        <v>679</v>
      </c>
      <c r="E122" s="18" t="s">
        <v>737</v>
      </c>
      <c r="F122" s="21" t="s">
        <v>434</v>
      </c>
      <c r="G122" s="16" t="s">
        <v>59</v>
      </c>
      <c r="H122" s="16">
        <v>2</v>
      </c>
      <c r="I122" s="16">
        <v>71136000000</v>
      </c>
      <c r="J122" s="16" t="s">
        <v>47</v>
      </c>
      <c r="K122" s="49">
        <v>178000</v>
      </c>
      <c r="L122" s="16" t="s">
        <v>32</v>
      </c>
      <c r="M122" s="21" t="s">
        <v>26</v>
      </c>
      <c r="N122" s="16" t="s">
        <v>84</v>
      </c>
      <c r="O122" s="16" t="s">
        <v>40</v>
      </c>
      <c r="P122" s="35" t="s">
        <v>441</v>
      </c>
    </row>
    <row r="123" spans="1:16" s="22" customFormat="1" ht="47.25">
      <c r="A123" s="16">
        <v>99</v>
      </c>
      <c r="B123" s="16" t="s">
        <v>71</v>
      </c>
      <c r="C123" s="16" t="s">
        <v>71</v>
      </c>
      <c r="D123" s="18" t="s">
        <v>451</v>
      </c>
      <c r="E123" s="18" t="s">
        <v>446</v>
      </c>
      <c r="F123" s="16">
        <v>366</v>
      </c>
      <c r="G123" s="16" t="s">
        <v>51</v>
      </c>
      <c r="H123" s="16">
        <v>1</v>
      </c>
      <c r="I123" s="16">
        <v>71136000000</v>
      </c>
      <c r="J123" s="16" t="s">
        <v>47</v>
      </c>
      <c r="K123" s="49">
        <v>324960</v>
      </c>
      <c r="L123" s="21" t="s">
        <v>32</v>
      </c>
      <c r="M123" s="21" t="s">
        <v>26</v>
      </c>
      <c r="N123" s="16" t="s">
        <v>84</v>
      </c>
      <c r="O123" s="16" t="s">
        <v>40</v>
      </c>
      <c r="P123" s="35" t="s">
        <v>441</v>
      </c>
    </row>
    <row r="124" spans="1:16" s="22" customFormat="1" ht="47.25">
      <c r="A124" s="16">
        <v>100</v>
      </c>
      <c r="B124" s="16" t="s">
        <v>71</v>
      </c>
      <c r="C124" s="16" t="s">
        <v>71</v>
      </c>
      <c r="D124" s="18" t="s">
        <v>452</v>
      </c>
      <c r="E124" s="18" t="s">
        <v>446</v>
      </c>
      <c r="F124" s="16">
        <v>366</v>
      </c>
      <c r="G124" s="16" t="s">
        <v>51</v>
      </c>
      <c r="H124" s="16">
        <v>1</v>
      </c>
      <c r="I124" s="16">
        <v>71136000000</v>
      </c>
      <c r="J124" s="16" t="s">
        <v>47</v>
      </c>
      <c r="K124" s="49">
        <v>254033</v>
      </c>
      <c r="L124" s="21" t="s">
        <v>32</v>
      </c>
      <c r="M124" s="21" t="s">
        <v>26</v>
      </c>
      <c r="N124" s="16" t="s">
        <v>84</v>
      </c>
      <c r="O124" s="16" t="s">
        <v>40</v>
      </c>
      <c r="P124" s="35" t="s">
        <v>441</v>
      </c>
    </row>
    <row r="125" spans="1:16" s="22" customFormat="1" ht="47.25">
      <c r="A125" s="16">
        <v>101</v>
      </c>
      <c r="B125" s="16" t="str">
        <f>B124</f>
        <v>J.61</v>
      </c>
      <c r="C125" s="16" t="str">
        <f>C124</f>
        <v>J.61</v>
      </c>
      <c r="D125" s="18" t="s">
        <v>447</v>
      </c>
      <c r="E125" s="18" t="s">
        <v>448</v>
      </c>
      <c r="F125" s="16">
        <v>366</v>
      </c>
      <c r="G125" s="16" t="s">
        <v>51</v>
      </c>
      <c r="H125" s="16">
        <v>1</v>
      </c>
      <c r="I125" s="16">
        <v>71136000000</v>
      </c>
      <c r="J125" s="16" t="s">
        <v>47</v>
      </c>
      <c r="K125" s="49">
        <v>883000</v>
      </c>
      <c r="L125" s="21" t="s">
        <v>32</v>
      </c>
      <c r="M125" s="21" t="s">
        <v>26</v>
      </c>
      <c r="N125" s="16" t="s">
        <v>84</v>
      </c>
      <c r="O125" s="16" t="s">
        <v>40</v>
      </c>
      <c r="P125" s="35" t="s">
        <v>441</v>
      </c>
    </row>
    <row r="126" spans="1:16" s="22" customFormat="1" ht="47.25">
      <c r="A126" s="128">
        <v>102</v>
      </c>
      <c r="B126" s="128" t="s">
        <v>353</v>
      </c>
      <c r="C126" s="128" t="s">
        <v>432</v>
      </c>
      <c r="D126" s="129" t="s">
        <v>449</v>
      </c>
      <c r="E126" s="129" t="s">
        <v>728</v>
      </c>
      <c r="F126" s="132" t="s">
        <v>434</v>
      </c>
      <c r="G126" s="128" t="s">
        <v>59</v>
      </c>
      <c r="H126" s="128">
        <v>1</v>
      </c>
      <c r="I126" s="128">
        <v>71136000000</v>
      </c>
      <c r="J126" s="128" t="s">
        <v>47</v>
      </c>
      <c r="K126" s="131">
        <v>485000</v>
      </c>
      <c r="L126" s="128" t="s">
        <v>32</v>
      </c>
      <c r="M126" s="132" t="s">
        <v>26</v>
      </c>
      <c r="N126" s="128" t="s">
        <v>84</v>
      </c>
      <c r="O126" s="128" t="s">
        <v>40</v>
      </c>
      <c r="P126" s="35" t="s">
        <v>441</v>
      </c>
    </row>
    <row r="127" spans="1:17" s="22" customFormat="1" ht="63">
      <c r="A127" s="128">
        <v>103</v>
      </c>
      <c r="B127" s="128" t="s">
        <v>130</v>
      </c>
      <c r="C127" s="128" t="s">
        <v>274</v>
      </c>
      <c r="D127" s="129" t="s">
        <v>450</v>
      </c>
      <c r="E127" s="129" t="s">
        <v>440</v>
      </c>
      <c r="F127" s="128">
        <v>796</v>
      </c>
      <c r="G127" s="128" t="s">
        <v>59</v>
      </c>
      <c r="H127" s="128">
        <v>4</v>
      </c>
      <c r="I127" s="128">
        <v>71136000000</v>
      </c>
      <c r="J127" s="128" t="s">
        <v>47</v>
      </c>
      <c r="K127" s="131">
        <f>400000*0+100000</f>
        <v>100000</v>
      </c>
      <c r="L127" s="151" t="s">
        <v>82</v>
      </c>
      <c r="M127" s="132" t="s">
        <v>26</v>
      </c>
      <c r="N127" s="128" t="s">
        <v>84</v>
      </c>
      <c r="O127" s="128" t="s">
        <v>40</v>
      </c>
      <c r="P127" s="35" t="s">
        <v>352</v>
      </c>
      <c r="Q127" s="22" t="s">
        <v>745</v>
      </c>
    </row>
    <row r="128" spans="1:254" s="64" customFormat="1" ht="47.25">
      <c r="A128" s="128">
        <v>104</v>
      </c>
      <c r="B128" s="144" t="s">
        <v>138</v>
      </c>
      <c r="C128" s="128" t="s">
        <v>179</v>
      </c>
      <c r="D128" s="129" t="s">
        <v>180</v>
      </c>
      <c r="E128" s="129" t="s">
        <v>738</v>
      </c>
      <c r="F128" s="128">
        <v>166</v>
      </c>
      <c r="G128" s="128" t="s">
        <v>146</v>
      </c>
      <c r="H128" s="128">
        <f>4004+50</f>
        <v>4054</v>
      </c>
      <c r="I128" s="128">
        <v>71136000000</v>
      </c>
      <c r="J128" s="128" t="s">
        <v>47</v>
      </c>
      <c r="K128" s="131">
        <f>(4004*215/1.2+50*495/1.2)*0+740000</f>
        <v>740000</v>
      </c>
      <c r="L128" s="143" t="s">
        <v>82</v>
      </c>
      <c r="M128" s="128" t="s">
        <v>105</v>
      </c>
      <c r="N128" s="128" t="s">
        <v>48</v>
      </c>
      <c r="O128" s="128" t="str">
        <f>$O$39</f>
        <v>нет</v>
      </c>
      <c r="P128" s="35" t="s">
        <v>172</v>
      </c>
      <c r="Q128" s="24"/>
      <c r="R128" s="45"/>
      <c r="S128" s="45"/>
      <c r="T128" s="24"/>
      <c r="U128" s="24"/>
      <c r="V128" s="24"/>
      <c r="W128" s="24"/>
      <c r="X128" s="24"/>
      <c r="Y128" s="62"/>
      <c r="Z128" s="63"/>
      <c r="AA128" s="24"/>
      <c r="AB128" s="24"/>
      <c r="AC128" s="24"/>
      <c r="AD128" s="41"/>
      <c r="AE128" s="40"/>
      <c r="AF128" s="40"/>
      <c r="AG128" s="24"/>
      <c r="AH128" s="45"/>
      <c r="AI128" s="45"/>
      <c r="AJ128" s="24"/>
      <c r="AK128" s="24"/>
      <c r="AL128" s="24"/>
      <c r="AM128" s="24"/>
      <c r="AN128" s="24"/>
      <c r="AO128" s="62"/>
      <c r="AP128" s="63"/>
      <c r="AQ128" s="24"/>
      <c r="AR128" s="24"/>
      <c r="AS128" s="24"/>
      <c r="AT128" s="41"/>
      <c r="AU128" s="40"/>
      <c r="AV128" s="40"/>
      <c r="AW128" s="24"/>
      <c r="AX128" s="45"/>
      <c r="AY128" s="45"/>
      <c r="AZ128" s="24"/>
      <c r="BA128" s="24"/>
      <c r="BB128" s="24"/>
      <c r="BC128" s="24"/>
      <c r="BD128" s="24"/>
      <c r="BE128" s="62"/>
      <c r="BF128" s="63"/>
      <c r="BG128" s="24"/>
      <c r="BH128" s="24"/>
      <c r="BI128" s="24"/>
      <c r="BJ128" s="41"/>
      <c r="BK128" s="40"/>
      <c r="BL128" s="40"/>
      <c r="BM128" s="24"/>
      <c r="BN128" s="45"/>
      <c r="BO128" s="45"/>
      <c r="BP128" s="24"/>
      <c r="BQ128" s="24"/>
      <c r="BR128" s="24"/>
      <c r="BS128" s="24"/>
      <c r="BT128" s="24"/>
      <c r="BU128" s="62"/>
      <c r="BV128" s="63"/>
      <c r="BW128" s="24"/>
      <c r="BX128" s="24"/>
      <c r="BY128" s="24"/>
      <c r="BZ128" s="41"/>
      <c r="CA128" s="40"/>
      <c r="CB128" s="40"/>
      <c r="CC128" s="24"/>
      <c r="CD128" s="45"/>
      <c r="CE128" s="45"/>
      <c r="CF128" s="24"/>
      <c r="CG128" s="24"/>
      <c r="CH128" s="24"/>
      <c r="CI128" s="24"/>
      <c r="CJ128" s="24"/>
      <c r="CK128" s="62"/>
      <c r="CL128" s="63"/>
      <c r="CM128" s="24"/>
      <c r="CN128" s="24"/>
      <c r="CO128" s="24"/>
      <c r="CP128" s="41"/>
      <c r="CQ128" s="40"/>
      <c r="CR128" s="40"/>
      <c r="CS128" s="24"/>
      <c r="CT128" s="45"/>
      <c r="CU128" s="45"/>
      <c r="CV128" s="24"/>
      <c r="CW128" s="24"/>
      <c r="CX128" s="24"/>
      <c r="CY128" s="24"/>
      <c r="CZ128" s="24"/>
      <c r="DA128" s="62"/>
      <c r="DB128" s="63"/>
      <c r="DC128" s="24"/>
      <c r="DD128" s="24"/>
      <c r="DE128" s="24"/>
      <c r="DF128" s="41"/>
      <c r="DG128" s="40"/>
      <c r="DH128" s="40"/>
      <c r="DI128" s="24"/>
      <c r="DJ128" s="45"/>
      <c r="DK128" s="45"/>
      <c r="DL128" s="24"/>
      <c r="DM128" s="24"/>
      <c r="DN128" s="24"/>
      <c r="DO128" s="24"/>
      <c r="DP128" s="24"/>
      <c r="DQ128" s="62"/>
      <c r="DR128" s="63"/>
      <c r="DS128" s="24"/>
      <c r="DT128" s="24"/>
      <c r="DU128" s="24"/>
      <c r="DV128" s="41"/>
      <c r="DW128" s="40"/>
      <c r="DX128" s="40"/>
      <c r="DY128" s="24"/>
      <c r="DZ128" s="45"/>
      <c r="EA128" s="45"/>
      <c r="EB128" s="24"/>
      <c r="EC128" s="24"/>
      <c r="ED128" s="24"/>
      <c r="EE128" s="24"/>
      <c r="EF128" s="24"/>
      <c r="EG128" s="62"/>
      <c r="EH128" s="63"/>
      <c r="EI128" s="24"/>
      <c r="EJ128" s="24"/>
      <c r="EK128" s="24"/>
      <c r="EL128" s="41"/>
      <c r="EM128" s="40"/>
      <c r="EN128" s="40"/>
      <c r="EO128" s="24"/>
      <c r="EP128" s="45"/>
      <c r="EQ128" s="45"/>
      <c r="ER128" s="24"/>
      <c r="ES128" s="24"/>
      <c r="ET128" s="24"/>
      <c r="EU128" s="24"/>
      <c r="EV128" s="24"/>
      <c r="EW128" s="62"/>
      <c r="EX128" s="63"/>
      <c r="EY128" s="24"/>
      <c r="EZ128" s="24"/>
      <c r="FA128" s="24"/>
      <c r="FB128" s="41"/>
      <c r="FC128" s="40"/>
      <c r="FD128" s="40"/>
      <c r="FE128" s="24"/>
      <c r="FF128" s="45"/>
      <c r="FG128" s="45"/>
      <c r="FH128" s="24"/>
      <c r="FI128" s="24"/>
      <c r="FJ128" s="24"/>
      <c r="FK128" s="24"/>
      <c r="FL128" s="24"/>
      <c r="FM128" s="62"/>
      <c r="FN128" s="63"/>
      <c r="FO128" s="24"/>
      <c r="FP128" s="24"/>
      <c r="FQ128" s="24"/>
      <c r="FR128" s="41"/>
      <c r="FS128" s="40"/>
      <c r="FT128" s="40"/>
      <c r="FU128" s="24"/>
      <c r="FV128" s="45"/>
      <c r="FW128" s="45"/>
      <c r="FX128" s="24"/>
      <c r="FY128" s="24"/>
      <c r="FZ128" s="24"/>
      <c r="GA128" s="24"/>
      <c r="GB128" s="24"/>
      <c r="GC128" s="62"/>
      <c r="GD128" s="63"/>
      <c r="GE128" s="24"/>
      <c r="GF128" s="24"/>
      <c r="GG128" s="24"/>
      <c r="GH128" s="41"/>
      <c r="GI128" s="40"/>
      <c r="GJ128" s="40"/>
      <c r="GK128" s="24"/>
      <c r="GL128" s="45"/>
      <c r="GM128" s="45"/>
      <c r="GN128" s="24"/>
      <c r="GO128" s="24"/>
      <c r="GP128" s="24"/>
      <c r="GQ128" s="24"/>
      <c r="GR128" s="24"/>
      <c r="GS128" s="62"/>
      <c r="GT128" s="63"/>
      <c r="GU128" s="24"/>
      <c r="GV128" s="24"/>
      <c r="GW128" s="24"/>
      <c r="GX128" s="41"/>
      <c r="GY128" s="40"/>
      <c r="GZ128" s="40"/>
      <c r="HA128" s="24"/>
      <c r="HB128" s="45"/>
      <c r="HC128" s="45"/>
      <c r="HD128" s="24"/>
      <c r="HE128" s="24"/>
      <c r="HF128" s="24"/>
      <c r="HG128" s="24"/>
      <c r="HH128" s="24"/>
      <c r="HI128" s="62"/>
      <c r="HJ128" s="63"/>
      <c r="HK128" s="24"/>
      <c r="HL128" s="24"/>
      <c r="HM128" s="24"/>
      <c r="HN128" s="41"/>
      <c r="HO128" s="40"/>
      <c r="HP128" s="40"/>
      <c r="HQ128" s="24"/>
      <c r="HR128" s="45"/>
      <c r="HS128" s="45"/>
      <c r="HT128" s="24"/>
      <c r="HU128" s="24"/>
      <c r="HV128" s="24"/>
      <c r="HW128" s="24"/>
      <c r="HX128" s="24"/>
      <c r="HY128" s="62"/>
      <c r="HZ128" s="63"/>
      <c r="IA128" s="24"/>
      <c r="IB128" s="24"/>
      <c r="IC128" s="24"/>
      <c r="ID128" s="41"/>
      <c r="IE128" s="40"/>
      <c r="IF128" s="40"/>
      <c r="IG128" s="24"/>
      <c r="IH128" s="45"/>
      <c r="II128" s="45"/>
      <c r="IJ128" s="24"/>
      <c r="IK128" s="24"/>
      <c r="IL128" s="24"/>
      <c r="IM128" s="24"/>
      <c r="IN128" s="24"/>
      <c r="IO128" s="62"/>
      <c r="IP128" s="63"/>
      <c r="IQ128" s="24"/>
      <c r="IR128" s="24"/>
      <c r="IS128" s="24"/>
      <c r="IT128" s="41"/>
    </row>
    <row r="129" spans="1:16" s="22" customFormat="1" ht="78.75">
      <c r="A129" s="128">
        <v>105</v>
      </c>
      <c r="B129" s="128" t="s">
        <v>27</v>
      </c>
      <c r="C129" s="128" t="s">
        <v>27</v>
      </c>
      <c r="D129" s="129" t="s">
        <v>155</v>
      </c>
      <c r="E129" s="129" t="s">
        <v>156</v>
      </c>
      <c r="F129" s="128">
        <v>796</v>
      </c>
      <c r="G129" s="128" t="s">
        <v>59</v>
      </c>
      <c r="H129" s="128">
        <v>1</v>
      </c>
      <c r="I129" s="128">
        <v>71136000000</v>
      </c>
      <c r="J129" s="128" t="s">
        <v>47</v>
      </c>
      <c r="K129" s="131">
        <v>1100000</v>
      </c>
      <c r="L129" s="132" t="s">
        <v>82</v>
      </c>
      <c r="M129" s="132" t="s">
        <v>134</v>
      </c>
      <c r="N129" s="128" t="s">
        <v>84</v>
      </c>
      <c r="O129" s="128" t="s">
        <v>40</v>
      </c>
      <c r="P129" s="34" t="s">
        <v>157</v>
      </c>
    </row>
    <row r="130" spans="1:254" s="64" customFormat="1" ht="63">
      <c r="A130" s="128">
        <v>106</v>
      </c>
      <c r="B130" s="144" t="s">
        <v>192</v>
      </c>
      <c r="C130" s="128" t="s">
        <v>192</v>
      </c>
      <c r="D130" s="129" t="s">
        <v>193</v>
      </c>
      <c r="E130" s="129" t="s">
        <v>191</v>
      </c>
      <c r="F130" s="128">
        <v>166</v>
      </c>
      <c r="G130" s="128" t="s">
        <v>146</v>
      </c>
      <c r="H130" s="128">
        <v>12000</v>
      </c>
      <c r="I130" s="128">
        <v>71136000000</v>
      </c>
      <c r="J130" s="128" t="s">
        <v>47</v>
      </c>
      <c r="K130" s="131">
        <f>(2000*90+10000*32)/1.2*0+420000</f>
        <v>420000</v>
      </c>
      <c r="L130" s="143" t="s">
        <v>82</v>
      </c>
      <c r="M130" s="128" t="s">
        <v>194</v>
      </c>
      <c r="N130" s="128" t="s">
        <v>84</v>
      </c>
      <c r="O130" s="128" t="s">
        <v>40</v>
      </c>
      <c r="P130" s="35" t="s">
        <v>172</v>
      </c>
      <c r="Q130" s="24" t="s">
        <v>750</v>
      </c>
      <c r="R130" s="45"/>
      <c r="S130" s="45"/>
      <c r="T130" s="24"/>
      <c r="U130" s="24"/>
      <c r="V130" s="24"/>
      <c r="W130" s="24"/>
      <c r="X130" s="24"/>
      <c r="Y130" s="62"/>
      <c r="Z130" s="63"/>
      <c r="AA130" s="24"/>
      <c r="AB130" s="24"/>
      <c r="AC130" s="24"/>
      <c r="AD130" s="41"/>
      <c r="AE130" s="40"/>
      <c r="AF130" s="40"/>
      <c r="AG130" s="24"/>
      <c r="AH130" s="45"/>
      <c r="AI130" s="45"/>
      <c r="AJ130" s="24"/>
      <c r="AK130" s="24"/>
      <c r="AL130" s="24"/>
      <c r="AM130" s="24"/>
      <c r="AN130" s="24"/>
      <c r="AO130" s="62"/>
      <c r="AP130" s="63"/>
      <c r="AQ130" s="24"/>
      <c r="AR130" s="24"/>
      <c r="AS130" s="24"/>
      <c r="AT130" s="41"/>
      <c r="AU130" s="40"/>
      <c r="AV130" s="40"/>
      <c r="AW130" s="24"/>
      <c r="AX130" s="45"/>
      <c r="AY130" s="45"/>
      <c r="AZ130" s="24"/>
      <c r="BA130" s="24"/>
      <c r="BB130" s="24"/>
      <c r="BC130" s="24"/>
      <c r="BD130" s="24"/>
      <c r="BE130" s="62"/>
      <c r="BF130" s="63"/>
      <c r="BG130" s="24"/>
      <c r="BH130" s="24"/>
      <c r="BI130" s="24"/>
      <c r="BJ130" s="41"/>
      <c r="BK130" s="40"/>
      <c r="BL130" s="40"/>
      <c r="BM130" s="24"/>
      <c r="BN130" s="45"/>
      <c r="BO130" s="45"/>
      <c r="BP130" s="24"/>
      <c r="BQ130" s="24"/>
      <c r="BR130" s="24"/>
      <c r="BS130" s="24"/>
      <c r="BT130" s="24"/>
      <c r="BU130" s="62"/>
      <c r="BV130" s="63"/>
      <c r="BW130" s="24"/>
      <c r="BX130" s="24"/>
      <c r="BY130" s="24"/>
      <c r="BZ130" s="41"/>
      <c r="CA130" s="40"/>
      <c r="CB130" s="40"/>
      <c r="CC130" s="24"/>
      <c r="CD130" s="45"/>
      <c r="CE130" s="45"/>
      <c r="CF130" s="24"/>
      <c r="CG130" s="24"/>
      <c r="CH130" s="24"/>
      <c r="CI130" s="24"/>
      <c r="CJ130" s="24"/>
      <c r="CK130" s="62"/>
      <c r="CL130" s="63"/>
      <c r="CM130" s="24"/>
      <c r="CN130" s="24"/>
      <c r="CO130" s="24"/>
      <c r="CP130" s="41"/>
      <c r="CQ130" s="40"/>
      <c r="CR130" s="40"/>
      <c r="CS130" s="24"/>
      <c r="CT130" s="45"/>
      <c r="CU130" s="45"/>
      <c r="CV130" s="24"/>
      <c r="CW130" s="24"/>
      <c r="CX130" s="24"/>
      <c r="CY130" s="24"/>
      <c r="CZ130" s="24"/>
      <c r="DA130" s="62"/>
      <c r="DB130" s="63"/>
      <c r="DC130" s="24"/>
      <c r="DD130" s="24"/>
      <c r="DE130" s="24"/>
      <c r="DF130" s="41"/>
      <c r="DG130" s="40"/>
      <c r="DH130" s="40"/>
      <c r="DI130" s="24"/>
      <c r="DJ130" s="45"/>
      <c r="DK130" s="45"/>
      <c r="DL130" s="24"/>
      <c r="DM130" s="24"/>
      <c r="DN130" s="24"/>
      <c r="DO130" s="24"/>
      <c r="DP130" s="24"/>
      <c r="DQ130" s="62"/>
      <c r="DR130" s="63"/>
      <c r="DS130" s="24"/>
      <c r="DT130" s="24"/>
      <c r="DU130" s="24"/>
      <c r="DV130" s="41"/>
      <c r="DW130" s="40"/>
      <c r="DX130" s="40"/>
      <c r="DY130" s="24"/>
      <c r="DZ130" s="45"/>
      <c r="EA130" s="45"/>
      <c r="EB130" s="24"/>
      <c r="EC130" s="24"/>
      <c r="ED130" s="24"/>
      <c r="EE130" s="24"/>
      <c r="EF130" s="24"/>
      <c r="EG130" s="62"/>
      <c r="EH130" s="63"/>
      <c r="EI130" s="24"/>
      <c r="EJ130" s="24"/>
      <c r="EK130" s="24"/>
      <c r="EL130" s="41"/>
      <c r="EM130" s="40"/>
      <c r="EN130" s="40"/>
      <c r="EO130" s="24"/>
      <c r="EP130" s="45"/>
      <c r="EQ130" s="45"/>
      <c r="ER130" s="24"/>
      <c r="ES130" s="24"/>
      <c r="ET130" s="24"/>
      <c r="EU130" s="24"/>
      <c r="EV130" s="24"/>
      <c r="EW130" s="62"/>
      <c r="EX130" s="63"/>
      <c r="EY130" s="24"/>
      <c r="EZ130" s="24"/>
      <c r="FA130" s="24"/>
      <c r="FB130" s="41"/>
      <c r="FC130" s="40"/>
      <c r="FD130" s="40"/>
      <c r="FE130" s="24"/>
      <c r="FF130" s="45"/>
      <c r="FG130" s="45"/>
      <c r="FH130" s="24"/>
      <c r="FI130" s="24"/>
      <c r="FJ130" s="24"/>
      <c r="FK130" s="24"/>
      <c r="FL130" s="24"/>
      <c r="FM130" s="62"/>
      <c r="FN130" s="63"/>
      <c r="FO130" s="24"/>
      <c r="FP130" s="24"/>
      <c r="FQ130" s="24"/>
      <c r="FR130" s="41"/>
      <c r="FS130" s="40"/>
      <c r="FT130" s="40"/>
      <c r="FU130" s="24"/>
      <c r="FV130" s="45"/>
      <c r="FW130" s="45"/>
      <c r="FX130" s="24"/>
      <c r="FY130" s="24"/>
      <c r="FZ130" s="24"/>
      <c r="GA130" s="24"/>
      <c r="GB130" s="24"/>
      <c r="GC130" s="62"/>
      <c r="GD130" s="63"/>
      <c r="GE130" s="24"/>
      <c r="GF130" s="24"/>
      <c r="GG130" s="24"/>
      <c r="GH130" s="41"/>
      <c r="GI130" s="40"/>
      <c r="GJ130" s="40"/>
      <c r="GK130" s="24"/>
      <c r="GL130" s="45"/>
      <c r="GM130" s="45"/>
      <c r="GN130" s="24"/>
      <c r="GO130" s="24"/>
      <c r="GP130" s="24"/>
      <c r="GQ130" s="24"/>
      <c r="GR130" s="24"/>
      <c r="GS130" s="62"/>
      <c r="GT130" s="63"/>
      <c r="GU130" s="24"/>
      <c r="GV130" s="24"/>
      <c r="GW130" s="24"/>
      <c r="GX130" s="41"/>
      <c r="GY130" s="40"/>
      <c r="GZ130" s="40"/>
      <c r="HA130" s="24"/>
      <c r="HB130" s="45"/>
      <c r="HC130" s="45"/>
      <c r="HD130" s="24"/>
      <c r="HE130" s="24"/>
      <c r="HF130" s="24"/>
      <c r="HG130" s="24"/>
      <c r="HH130" s="24"/>
      <c r="HI130" s="62"/>
      <c r="HJ130" s="63"/>
      <c r="HK130" s="24"/>
      <c r="HL130" s="24"/>
      <c r="HM130" s="24"/>
      <c r="HN130" s="41"/>
      <c r="HO130" s="40"/>
      <c r="HP130" s="40"/>
      <c r="HQ130" s="24"/>
      <c r="HR130" s="45"/>
      <c r="HS130" s="45"/>
      <c r="HT130" s="24"/>
      <c r="HU130" s="24"/>
      <c r="HV130" s="24"/>
      <c r="HW130" s="24"/>
      <c r="HX130" s="24"/>
      <c r="HY130" s="62"/>
      <c r="HZ130" s="63"/>
      <c r="IA130" s="24"/>
      <c r="IB130" s="24"/>
      <c r="IC130" s="24"/>
      <c r="ID130" s="41"/>
      <c r="IE130" s="40"/>
      <c r="IF130" s="40"/>
      <c r="IG130" s="24"/>
      <c r="IH130" s="45"/>
      <c r="II130" s="45"/>
      <c r="IJ130" s="24"/>
      <c r="IK130" s="24"/>
      <c r="IL130" s="24"/>
      <c r="IM130" s="24"/>
      <c r="IN130" s="24"/>
      <c r="IO130" s="62"/>
      <c r="IP130" s="63"/>
      <c r="IQ130" s="24"/>
      <c r="IR130" s="24"/>
      <c r="IS130" s="24"/>
      <c r="IT130" s="41"/>
    </row>
    <row r="131" spans="1:254" s="64" customFormat="1" ht="47.25">
      <c r="A131" s="128">
        <v>107</v>
      </c>
      <c r="B131" s="144" t="s">
        <v>138</v>
      </c>
      <c r="C131" s="128" t="s">
        <v>179</v>
      </c>
      <c r="D131" s="129" t="s">
        <v>475</v>
      </c>
      <c r="E131" s="129" t="s">
        <v>195</v>
      </c>
      <c r="F131" s="128">
        <v>168</v>
      </c>
      <c r="G131" s="128" t="s">
        <v>114</v>
      </c>
      <c r="H131" s="128">
        <v>17.024</v>
      </c>
      <c r="I131" s="128">
        <v>71136000000</v>
      </c>
      <c r="J131" s="128" t="s">
        <v>47</v>
      </c>
      <c r="K131" s="131">
        <f>17024*153.08*0+2650000*0.5</f>
        <v>1325000</v>
      </c>
      <c r="L131" s="143" t="s">
        <v>82</v>
      </c>
      <c r="M131" s="128" t="s">
        <v>105</v>
      </c>
      <c r="N131" s="128" t="s">
        <v>84</v>
      </c>
      <c r="O131" s="128" t="s">
        <v>40</v>
      </c>
      <c r="P131" s="35" t="s">
        <v>172</v>
      </c>
      <c r="Q131" s="24"/>
      <c r="R131" s="45"/>
      <c r="S131" s="45"/>
      <c r="T131" s="24"/>
      <c r="U131" s="24"/>
      <c r="V131" s="24"/>
      <c r="W131" s="24"/>
      <c r="X131" s="24"/>
      <c r="Y131" s="62"/>
      <c r="Z131" s="63"/>
      <c r="AA131" s="24"/>
      <c r="AB131" s="24"/>
      <c r="AC131" s="24"/>
      <c r="AD131" s="41"/>
      <c r="AE131" s="40"/>
      <c r="AF131" s="40"/>
      <c r="AG131" s="24"/>
      <c r="AH131" s="45"/>
      <c r="AI131" s="45"/>
      <c r="AJ131" s="24"/>
      <c r="AK131" s="24"/>
      <c r="AL131" s="24"/>
      <c r="AM131" s="24"/>
      <c r="AN131" s="24"/>
      <c r="AO131" s="62"/>
      <c r="AP131" s="63"/>
      <c r="AQ131" s="24"/>
      <c r="AR131" s="24"/>
      <c r="AS131" s="24"/>
      <c r="AT131" s="41"/>
      <c r="AU131" s="40"/>
      <c r="AV131" s="40"/>
      <c r="AW131" s="24"/>
      <c r="AX131" s="45"/>
      <c r="AY131" s="45"/>
      <c r="AZ131" s="24"/>
      <c r="BA131" s="24"/>
      <c r="BB131" s="24"/>
      <c r="BC131" s="24"/>
      <c r="BD131" s="24"/>
      <c r="BE131" s="62"/>
      <c r="BF131" s="63"/>
      <c r="BG131" s="24"/>
      <c r="BH131" s="24"/>
      <c r="BI131" s="24"/>
      <c r="BJ131" s="41"/>
      <c r="BK131" s="40"/>
      <c r="BL131" s="40"/>
      <c r="BM131" s="24"/>
      <c r="BN131" s="45"/>
      <c r="BO131" s="45"/>
      <c r="BP131" s="24"/>
      <c r="BQ131" s="24"/>
      <c r="BR131" s="24"/>
      <c r="BS131" s="24"/>
      <c r="BT131" s="24"/>
      <c r="BU131" s="62"/>
      <c r="BV131" s="63"/>
      <c r="BW131" s="24"/>
      <c r="BX131" s="24"/>
      <c r="BY131" s="24"/>
      <c r="BZ131" s="41"/>
      <c r="CA131" s="40"/>
      <c r="CB131" s="40"/>
      <c r="CC131" s="24"/>
      <c r="CD131" s="45"/>
      <c r="CE131" s="45"/>
      <c r="CF131" s="24"/>
      <c r="CG131" s="24"/>
      <c r="CH131" s="24"/>
      <c r="CI131" s="24"/>
      <c r="CJ131" s="24"/>
      <c r="CK131" s="62"/>
      <c r="CL131" s="63"/>
      <c r="CM131" s="24"/>
      <c r="CN131" s="24"/>
      <c r="CO131" s="24"/>
      <c r="CP131" s="41"/>
      <c r="CQ131" s="40"/>
      <c r="CR131" s="40"/>
      <c r="CS131" s="24"/>
      <c r="CT131" s="45"/>
      <c r="CU131" s="45"/>
      <c r="CV131" s="24"/>
      <c r="CW131" s="24"/>
      <c r="CX131" s="24"/>
      <c r="CY131" s="24"/>
      <c r="CZ131" s="24"/>
      <c r="DA131" s="62"/>
      <c r="DB131" s="63"/>
      <c r="DC131" s="24"/>
      <c r="DD131" s="24"/>
      <c r="DE131" s="24"/>
      <c r="DF131" s="41"/>
      <c r="DG131" s="40"/>
      <c r="DH131" s="40"/>
      <c r="DI131" s="24"/>
      <c r="DJ131" s="45"/>
      <c r="DK131" s="45"/>
      <c r="DL131" s="24"/>
      <c r="DM131" s="24"/>
      <c r="DN131" s="24"/>
      <c r="DO131" s="24"/>
      <c r="DP131" s="24"/>
      <c r="DQ131" s="62"/>
      <c r="DR131" s="63"/>
      <c r="DS131" s="24"/>
      <c r="DT131" s="24"/>
      <c r="DU131" s="24"/>
      <c r="DV131" s="41"/>
      <c r="DW131" s="40"/>
      <c r="DX131" s="40"/>
      <c r="DY131" s="24"/>
      <c r="DZ131" s="45"/>
      <c r="EA131" s="45"/>
      <c r="EB131" s="24"/>
      <c r="EC131" s="24"/>
      <c r="ED131" s="24"/>
      <c r="EE131" s="24"/>
      <c r="EF131" s="24"/>
      <c r="EG131" s="62"/>
      <c r="EH131" s="63"/>
      <c r="EI131" s="24"/>
      <c r="EJ131" s="24"/>
      <c r="EK131" s="24"/>
      <c r="EL131" s="41"/>
      <c r="EM131" s="40"/>
      <c r="EN131" s="40"/>
      <c r="EO131" s="24"/>
      <c r="EP131" s="45"/>
      <c r="EQ131" s="45"/>
      <c r="ER131" s="24"/>
      <c r="ES131" s="24"/>
      <c r="ET131" s="24"/>
      <c r="EU131" s="24"/>
      <c r="EV131" s="24"/>
      <c r="EW131" s="62"/>
      <c r="EX131" s="63"/>
      <c r="EY131" s="24"/>
      <c r="EZ131" s="24"/>
      <c r="FA131" s="24"/>
      <c r="FB131" s="41"/>
      <c r="FC131" s="40"/>
      <c r="FD131" s="40"/>
      <c r="FE131" s="24"/>
      <c r="FF131" s="45"/>
      <c r="FG131" s="45"/>
      <c r="FH131" s="24"/>
      <c r="FI131" s="24"/>
      <c r="FJ131" s="24"/>
      <c r="FK131" s="24"/>
      <c r="FL131" s="24"/>
      <c r="FM131" s="62"/>
      <c r="FN131" s="63"/>
      <c r="FO131" s="24"/>
      <c r="FP131" s="24"/>
      <c r="FQ131" s="24"/>
      <c r="FR131" s="41"/>
      <c r="FS131" s="40"/>
      <c r="FT131" s="40"/>
      <c r="FU131" s="24"/>
      <c r="FV131" s="45"/>
      <c r="FW131" s="45"/>
      <c r="FX131" s="24"/>
      <c r="FY131" s="24"/>
      <c r="FZ131" s="24"/>
      <c r="GA131" s="24"/>
      <c r="GB131" s="24"/>
      <c r="GC131" s="62"/>
      <c r="GD131" s="63"/>
      <c r="GE131" s="24"/>
      <c r="GF131" s="24"/>
      <c r="GG131" s="24"/>
      <c r="GH131" s="41"/>
      <c r="GI131" s="40"/>
      <c r="GJ131" s="40"/>
      <c r="GK131" s="24"/>
      <c r="GL131" s="45"/>
      <c r="GM131" s="45"/>
      <c r="GN131" s="24"/>
      <c r="GO131" s="24"/>
      <c r="GP131" s="24"/>
      <c r="GQ131" s="24"/>
      <c r="GR131" s="24"/>
      <c r="GS131" s="62"/>
      <c r="GT131" s="63"/>
      <c r="GU131" s="24"/>
      <c r="GV131" s="24"/>
      <c r="GW131" s="24"/>
      <c r="GX131" s="41"/>
      <c r="GY131" s="40"/>
      <c r="GZ131" s="40"/>
      <c r="HA131" s="24"/>
      <c r="HB131" s="45"/>
      <c r="HC131" s="45"/>
      <c r="HD131" s="24"/>
      <c r="HE131" s="24"/>
      <c r="HF131" s="24"/>
      <c r="HG131" s="24"/>
      <c r="HH131" s="24"/>
      <c r="HI131" s="62"/>
      <c r="HJ131" s="63"/>
      <c r="HK131" s="24"/>
      <c r="HL131" s="24"/>
      <c r="HM131" s="24"/>
      <c r="HN131" s="41"/>
      <c r="HO131" s="40"/>
      <c r="HP131" s="40"/>
      <c r="HQ131" s="24"/>
      <c r="HR131" s="45"/>
      <c r="HS131" s="45"/>
      <c r="HT131" s="24"/>
      <c r="HU131" s="24"/>
      <c r="HV131" s="24"/>
      <c r="HW131" s="24"/>
      <c r="HX131" s="24"/>
      <c r="HY131" s="62"/>
      <c r="HZ131" s="63"/>
      <c r="IA131" s="24"/>
      <c r="IB131" s="24"/>
      <c r="IC131" s="24"/>
      <c r="ID131" s="41"/>
      <c r="IE131" s="40"/>
      <c r="IF131" s="40"/>
      <c r="IG131" s="24"/>
      <c r="IH131" s="45"/>
      <c r="II131" s="45"/>
      <c r="IJ131" s="24"/>
      <c r="IK131" s="24"/>
      <c r="IL131" s="24"/>
      <c r="IM131" s="24"/>
      <c r="IN131" s="24"/>
      <c r="IO131" s="62"/>
      <c r="IP131" s="63"/>
      <c r="IQ131" s="24"/>
      <c r="IR131" s="24"/>
      <c r="IS131" s="24"/>
      <c r="IT131" s="41"/>
    </row>
    <row r="132" spans="1:254" s="64" customFormat="1" ht="63">
      <c r="A132" s="16">
        <v>108</v>
      </c>
      <c r="B132" s="16" t="s">
        <v>196</v>
      </c>
      <c r="C132" s="16" t="s">
        <v>197</v>
      </c>
      <c r="D132" s="18" t="s">
        <v>198</v>
      </c>
      <c r="E132" s="18" t="s">
        <v>199</v>
      </c>
      <c r="F132" s="16">
        <v>366</v>
      </c>
      <c r="G132" s="16" t="s">
        <v>51</v>
      </c>
      <c r="H132" s="16">
        <v>2</v>
      </c>
      <c r="I132" s="16">
        <v>71136000000</v>
      </c>
      <c r="J132" s="16" t="s">
        <v>47</v>
      </c>
      <c r="K132" s="49">
        <v>200000</v>
      </c>
      <c r="L132" s="19" t="s">
        <v>82</v>
      </c>
      <c r="M132" s="16" t="s">
        <v>200</v>
      </c>
      <c r="N132" s="16" t="s">
        <v>84</v>
      </c>
      <c r="O132" s="16" t="s">
        <v>40</v>
      </c>
      <c r="P132" s="35" t="s">
        <v>172</v>
      </c>
      <c r="Q132" s="24"/>
      <c r="R132" s="45"/>
      <c r="S132" s="45"/>
      <c r="T132" s="24"/>
      <c r="U132" s="24"/>
      <c r="V132" s="24"/>
      <c r="W132" s="24"/>
      <c r="X132" s="24"/>
      <c r="Y132" s="62"/>
      <c r="Z132" s="63"/>
      <c r="AA132" s="24"/>
      <c r="AB132" s="24"/>
      <c r="AC132" s="24"/>
      <c r="AD132" s="41"/>
      <c r="AE132" s="40"/>
      <c r="AF132" s="24"/>
      <c r="AG132" s="24"/>
      <c r="AH132" s="45"/>
      <c r="AI132" s="45"/>
      <c r="AJ132" s="24"/>
      <c r="AK132" s="24"/>
      <c r="AL132" s="24"/>
      <c r="AM132" s="24"/>
      <c r="AN132" s="24"/>
      <c r="AO132" s="62"/>
      <c r="AP132" s="63"/>
      <c r="AQ132" s="24"/>
      <c r="AR132" s="24"/>
      <c r="AS132" s="24"/>
      <c r="AT132" s="41"/>
      <c r="AU132" s="40"/>
      <c r="AV132" s="24"/>
      <c r="AW132" s="24"/>
      <c r="AX132" s="45"/>
      <c r="AY132" s="45"/>
      <c r="AZ132" s="24"/>
      <c r="BA132" s="24"/>
      <c r="BB132" s="24"/>
      <c r="BC132" s="24"/>
      <c r="BD132" s="24"/>
      <c r="BE132" s="62"/>
      <c r="BF132" s="63"/>
      <c r="BG132" s="24"/>
      <c r="BH132" s="24"/>
      <c r="BI132" s="24"/>
      <c r="BJ132" s="41"/>
      <c r="BK132" s="40"/>
      <c r="BL132" s="24"/>
      <c r="BM132" s="24"/>
      <c r="BN132" s="45"/>
      <c r="BO132" s="45"/>
      <c r="BP132" s="24"/>
      <c r="BQ132" s="24"/>
      <c r="BR132" s="24"/>
      <c r="BS132" s="24"/>
      <c r="BT132" s="24"/>
      <c r="BU132" s="62"/>
      <c r="BV132" s="63"/>
      <c r="BW132" s="24"/>
      <c r="BX132" s="24"/>
      <c r="BY132" s="24"/>
      <c r="BZ132" s="41"/>
      <c r="CA132" s="40"/>
      <c r="CB132" s="24"/>
      <c r="CC132" s="24"/>
      <c r="CD132" s="45"/>
      <c r="CE132" s="45"/>
      <c r="CF132" s="24"/>
      <c r="CG132" s="24"/>
      <c r="CH132" s="24"/>
      <c r="CI132" s="24"/>
      <c r="CJ132" s="24"/>
      <c r="CK132" s="62"/>
      <c r="CL132" s="63"/>
      <c r="CM132" s="24"/>
      <c r="CN132" s="24"/>
      <c r="CO132" s="24"/>
      <c r="CP132" s="41"/>
      <c r="CQ132" s="40"/>
      <c r="CR132" s="24"/>
      <c r="CS132" s="24"/>
      <c r="CT132" s="45"/>
      <c r="CU132" s="45"/>
      <c r="CV132" s="24"/>
      <c r="CW132" s="24"/>
      <c r="CX132" s="24"/>
      <c r="CY132" s="24"/>
      <c r="CZ132" s="24"/>
      <c r="DA132" s="62"/>
      <c r="DB132" s="63"/>
      <c r="DC132" s="24"/>
      <c r="DD132" s="24"/>
      <c r="DE132" s="24"/>
      <c r="DF132" s="41"/>
      <c r="DG132" s="40"/>
      <c r="DH132" s="24"/>
      <c r="DI132" s="24"/>
      <c r="DJ132" s="45"/>
      <c r="DK132" s="45"/>
      <c r="DL132" s="24"/>
      <c r="DM132" s="24"/>
      <c r="DN132" s="24"/>
      <c r="DO132" s="24"/>
      <c r="DP132" s="24"/>
      <c r="DQ132" s="62"/>
      <c r="DR132" s="63"/>
      <c r="DS132" s="24"/>
      <c r="DT132" s="24"/>
      <c r="DU132" s="24"/>
      <c r="DV132" s="41"/>
      <c r="DW132" s="40"/>
      <c r="DX132" s="24"/>
      <c r="DY132" s="24"/>
      <c r="DZ132" s="45"/>
      <c r="EA132" s="45"/>
      <c r="EB132" s="24"/>
      <c r="EC132" s="24"/>
      <c r="ED132" s="24"/>
      <c r="EE132" s="24"/>
      <c r="EF132" s="24"/>
      <c r="EG132" s="62"/>
      <c r="EH132" s="63"/>
      <c r="EI132" s="24"/>
      <c r="EJ132" s="24"/>
      <c r="EK132" s="24"/>
      <c r="EL132" s="41"/>
      <c r="EM132" s="40"/>
      <c r="EN132" s="24"/>
      <c r="EO132" s="24"/>
      <c r="EP132" s="45"/>
      <c r="EQ132" s="45"/>
      <c r="ER132" s="24"/>
      <c r="ES132" s="24"/>
      <c r="ET132" s="24"/>
      <c r="EU132" s="24"/>
      <c r="EV132" s="24"/>
      <c r="EW132" s="62"/>
      <c r="EX132" s="63"/>
      <c r="EY132" s="24"/>
      <c r="EZ132" s="24"/>
      <c r="FA132" s="24"/>
      <c r="FB132" s="41"/>
      <c r="FC132" s="40"/>
      <c r="FD132" s="24"/>
      <c r="FE132" s="24"/>
      <c r="FF132" s="45"/>
      <c r="FG132" s="45"/>
      <c r="FH132" s="24"/>
      <c r="FI132" s="24"/>
      <c r="FJ132" s="24"/>
      <c r="FK132" s="24"/>
      <c r="FL132" s="24"/>
      <c r="FM132" s="62"/>
      <c r="FN132" s="63"/>
      <c r="FO132" s="24"/>
      <c r="FP132" s="24"/>
      <c r="FQ132" s="24"/>
      <c r="FR132" s="41"/>
      <c r="FS132" s="40"/>
      <c r="FT132" s="24"/>
      <c r="FU132" s="24"/>
      <c r="FV132" s="45"/>
      <c r="FW132" s="45"/>
      <c r="FX132" s="24"/>
      <c r="FY132" s="24"/>
      <c r="FZ132" s="24"/>
      <c r="GA132" s="24"/>
      <c r="GB132" s="24"/>
      <c r="GC132" s="62"/>
      <c r="GD132" s="63"/>
      <c r="GE132" s="24"/>
      <c r="GF132" s="24"/>
      <c r="GG132" s="24"/>
      <c r="GH132" s="41"/>
      <c r="GI132" s="40"/>
      <c r="GJ132" s="24"/>
      <c r="GK132" s="24"/>
      <c r="GL132" s="45"/>
      <c r="GM132" s="45"/>
      <c r="GN132" s="24"/>
      <c r="GO132" s="24"/>
      <c r="GP132" s="24"/>
      <c r="GQ132" s="24"/>
      <c r="GR132" s="24"/>
      <c r="GS132" s="62"/>
      <c r="GT132" s="63"/>
      <c r="GU132" s="24"/>
      <c r="GV132" s="24"/>
      <c r="GW132" s="24"/>
      <c r="GX132" s="41"/>
      <c r="GY132" s="40"/>
      <c r="GZ132" s="24"/>
      <c r="HA132" s="24"/>
      <c r="HB132" s="45"/>
      <c r="HC132" s="45"/>
      <c r="HD132" s="24"/>
      <c r="HE132" s="24"/>
      <c r="HF132" s="24"/>
      <c r="HG132" s="24"/>
      <c r="HH132" s="24"/>
      <c r="HI132" s="62"/>
      <c r="HJ132" s="63"/>
      <c r="HK132" s="24"/>
      <c r="HL132" s="24"/>
      <c r="HM132" s="24"/>
      <c r="HN132" s="41"/>
      <c r="HO132" s="40"/>
      <c r="HP132" s="24"/>
      <c r="HQ132" s="24"/>
      <c r="HR132" s="45"/>
      <c r="HS132" s="45"/>
      <c r="HT132" s="24"/>
      <c r="HU132" s="24"/>
      <c r="HV132" s="24"/>
      <c r="HW132" s="24"/>
      <c r="HX132" s="24"/>
      <c r="HY132" s="62"/>
      <c r="HZ132" s="63"/>
      <c r="IA132" s="24"/>
      <c r="IB132" s="24"/>
      <c r="IC132" s="24"/>
      <c r="ID132" s="41"/>
      <c r="IE132" s="40"/>
      <c r="IF132" s="24"/>
      <c r="IG132" s="24"/>
      <c r="IH132" s="45"/>
      <c r="II132" s="45"/>
      <c r="IJ132" s="24"/>
      <c r="IK132" s="24"/>
      <c r="IL132" s="24"/>
      <c r="IM132" s="24"/>
      <c r="IN132" s="24"/>
      <c r="IO132" s="62"/>
      <c r="IP132" s="63"/>
      <c r="IQ132" s="24"/>
      <c r="IR132" s="24"/>
      <c r="IS132" s="24"/>
      <c r="IT132" s="41"/>
    </row>
    <row r="133" spans="1:16" s="22" customFormat="1" ht="47.25">
      <c r="A133" s="16">
        <v>109</v>
      </c>
      <c r="B133" s="16" t="s">
        <v>202</v>
      </c>
      <c r="C133" s="16" t="s">
        <v>202</v>
      </c>
      <c r="D133" s="17" t="s">
        <v>219</v>
      </c>
      <c r="E133" s="17" t="s">
        <v>220</v>
      </c>
      <c r="F133" s="16">
        <v>168</v>
      </c>
      <c r="G133" s="16" t="s">
        <v>221</v>
      </c>
      <c r="H133" s="16">
        <v>1</v>
      </c>
      <c r="I133" s="16">
        <v>71136000000</v>
      </c>
      <c r="J133" s="16" t="s">
        <v>47</v>
      </c>
      <c r="K133" s="49">
        <v>120000</v>
      </c>
      <c r="L133" s="20" t="s">
        <v>82</v>
      </c>
      <c r="M133" s="16" t="s">
        <v>102</v>
      </c>
      <c r="N133" s="16" t="s">
        <v>84</v>
      </c>
      <c r="O133" s="16" t="s">
        <v>40</v>
      </c>
      <c r="P133" s="35" t="s">
        <v>383</v>
      </c>
    </row>
    <row r="134" spans="1:254" s="64" customFormat="1" ht="47.25">
      <c r="A134" s="128">
        <v>110</v>
      </c>
      <c r="B134" s="128" t="s">
        <v>201</v>
      </c>
      <c r="C134" s="128" t="s">
        <v>202</v>
      </c>
      <c r="D134" s="129" t="s">
        <v>203</v>
      </c>
      <c r="E134" s="129" t="s">
        <v>204</v>
      </c>
      <c r="F134" s="128">
        <v>168</v>
      </c>
      <c r="G134" s="128" t="s">
        <v>114</v>
      </c>
      <c r="H134" s="128">
        <v>15</v>
      </c>
      <c r="I134" s="128">
        <v>71136000000</v>
      </c>
      <c r="J134" s="128" t="s">
        <v>47</v>
      </c>
      <c r="K134" s="131">
        <f>15*25000/1.2*0+320000</f>
        <v>320000</v>
      </c>
      <c r="L134" s="143" t="s">
        <v>52</v>
      </c>
      <c r="M134" s="128" t="s">
        <v>205</v>
      </c>
      <c r="N134" s="128" t="s">
        <v>84</v>
      </c>
      <c r="O134" s="128" t="s">
        <v>40</v>
      </c>
      <c r="P134" s="35" t="s">
        <v>172</v>
      </c>
      <c r="Q134" s="24"/>
      <c r="R134" s="45"/>
      <c r="S134" s="45"/>
      <c r="T134" s="24"/>
      <c r="U134" s="24"/>
      <c r="V134" s="24"/>
      <c r="W134" s="24"/>
      <c r="X134" s="24"/>
      <c r="Y134" s="62"/>
      <c r="Z134" s="63"/>
      <c r="AA134" s="24"/>
      <c r="AB134" s="24"/>
      <c r="AC134" s="24"/>
      <c r="AD134" s="41"/>
      <c r="AE134" s="40"/>
      <c r="AF134" s="24"/>
      <c r="AG134" s="24"/>
      <c r="AH134" s="45"/>
      <c r="AI134" s="45"/>
      <c r="AJ134" s="24"/>
      <c r="AK134" s="24"/>
      <c r="AL134" s="24"/>
      <c r="AM134" s="24"/>
      <c r="AN134" s="24"/>
      <c r="AO134" s="62"/>
      <c r="AP134" s="63"/>
      <c r="AQ134" s="24"/>
      <c r="AR134" s="24"/>
      <c r="AS134" s="24"/>
      <c r="AT134" s="41"/>
      <c r="AU134" s="40"/>
      <c r="AV134" s="24"/>
      <c r="AW134" s="24"/>
      <c r="AX134" s="45"/>
      <c r="AY134" s="45"/>
      <c r="AZ134" s="24"/>
      <c r="BA134" s="24"/>
      <c r="BB134" s="24"/>
      <c r="BC134" s="24"/>
      <c r="BD134" s="24"/>
      <c r="BE134" s="62"/>
      <c r="BF134" s="63"/>
      <c r="BG134" s="24"/>
      <c r="BH134" s="24"/>
      <c r="BI134" s="24"/>
      <c r="BJ134" s="41"/>
      <c r="BK134" s="40"/>
      <c r="BL134" s="24"/>
      <c r="BM134" s="24"/>
      <c r="BN134" s="45"/>
      <c r="BO134" s="45"/>
      <c r="BP134" s="24"/>
      <c r="BQ134" s="24"/>
      <c r="BR134" s="24"/>
      <c r="BS134" s="24"/>
      <c r="BT134" s="24"/>
      <c r="BU134" s="62"/>
      <c r="BV134" s="63"/>
      <c r="BW134" s="24"/>
      <c r="BX134" s="24"/>
      <c r="BY134" s="24"/>
      <c r="BZ134" s="41"/>
      <c r="CA134" s="40"/>
      <c r="CB134" s="24"/>
      <c r="CC134" s="24"/>
      <c r="CD134" s="45"/>
      <c r="CE134" s="45"/>
      <c r="CF134" s="24"/>
      <c r="CG134" s="24"/>
      <c r="CH134" s="24"/>
      <c r="CI134" s="24"/>
      <c r="CJ134" s="24"/>
      <c r="CK134" s="62"/>
      <c r="CL134" s="63"/>
      <c r="CM134" s="24"/>
      <c r="CN134" s="24"/>
      <c r="CO134" s="24"/>
      <c r="CP134" s="41"/>
      <c r="CQ134" s="40"/>
      <c r="CR134" s="24"/>
      <c r="CS134" s="24"/>
      <c r="CT134" s="45"/>
      <c r="CU134" s="45"/>
      <c r="CV134" s="24"/>
      <c r="CW134" s="24"/>
      <c r="CX134" s="24"/>
      <c r="CY134" s="24"/>
      <c r="CZ134" s="24"/>
      <c r="DA134" s="62"/>
      <c r="DB134" s="63"/>
      <c r="DC134" s="24"/>
      <c r="DD134" s="24"/>
      <c r="DE134" s="24"/>
      <c r="DF134" s="41"/>
      <c r="DG134" s="40"/>
      <c r="DH134" s="24"/>
      <c r="DI134" s="24"/>
      <c r="DJ134" s="45"/>
      <c r="DK134" s="45"/>
      <c r="DL134" s="24"/>
      <c r="DM134" s="24"/>
      <c r="DN134" s="24"/>
      <c r="DO134" s="24"/>
      <c r="DP134" s="24"/>
      <c r="DQ134" s="62"/>
      <c r="DR134" s="63"/>
      <c r="DS134" s="24"/>
      <c r="DT134" s="24"/>
      <c r="DU134" s="24"/>
      <c r="DV134" s="41"/>
      <c r="DW134" s="40"/>
      <c r="DX134" s="24"/>
      <c r="DY134" s="24"/>
      <c r="DZ134" s="45"/>
      <c r="EA134" s="45"/>
      <c r="EB134" s="24"/>
      <c r="EC134" s="24"/>
      <c r="ED134" s="24"/>
      <c r="EE134" s="24"/>
      <c r="EF134" s="24"/>
      <c r="EG134" s="62"/>
      <c r="EH134" s="63"/>
      <c r="EI134" s="24"/>
      <c r="EJ134" s="24"/>
      <c r="EK134" s="24"/>
      <c r="EL134" s="41"/>
      <c r="EM134" s="40"/>
      <c r="EN134" s="24"/>
      <c r="EO134" s="24"/>
      <c r="EP134" s="45"/>
      <c r="EQ134" s="45"/>
      <c r="ER134" s="24"/>
      <c r="ES134" s="24"/>
      <c r="ET134" s="24"/>
      <c r="EU134" s="24"/>
      <c r="EV134" s="24"/>
      <c r="EW134" s="62"/>
      <c r="EX134" s="63"/>
      <c r="EY134" s="24"/>
      <c r="EZ134" s="24"/>
      <c r="FA134" s="24"/>
      <c r="FB134" s="41"/>
      <c r="FC134" s="40"/>
      <c r="FD134" s="24"/>
      <c r="FE134" s="24"/>
      <c r="FF134" s="45"/>
      <c r="FG134" s="45"/>
      <c r="FH134" s="24"/>
      <c r="FI134" s="24"/>
      <c r="FJ134" s="24"/>
      <c r="FK134" s="24"/>
      <c r="FL134" s="24"/>
      <c r="FM134" s="62"/>
      <c r="FN134" s="63"/>
      <c r="FO134" s="24"/>
      <c r="FP134" s="24"/>
      <c r="FQ134" s="24"/>
      <c r="FR134" s="41"/>
      <c r="FS134" s="40"/>
      <c r="FT134" s="24"/>
      <c r="FU134" s="24"/>
      <c r="FV134" s="45"/>
      <c r="FW134" s="45"/>
      <c r="FX134" s="24"/>
      <c r="FY134" s="24"/>
      <c r="FZ134" s="24"/>
      <c r="GA134" s="24"/>
      <c r="GB134" s="24"/>
      <c r="GC134" s="62"/>
      <c r="GD134" s="63"/>
      <c r="GE134" s="24"/>
      <c r="GF134" s="24"/>
      <c r="GG134" s="24"/>
      <c r="GH134" s="41"/>
      <c r="GI134" s="40"/>
      <c r="GJ134" s="24"/>
      <c r="GK134" s="24"/>
      <c r="GL134" s="45"/>
      <c r="GM134" s="45"/>
      <c r="GN134" s="24"/>
      <c r="GO134" s="24"/>
      <c r="GP134" s="24"/>
      <c r="GQ134" s="24"/>
      <c r="GR134" s="24"/>
      <c r="GS134" s="62"/>
      <c r="GT134" s="63"/>
      <c r="GU134" s="24"/>
      <c r="GV134" s="24"/>
      <c r="GW134" s="24"/>
      <c r="GX134" s="41"/>
      <c r="GY134" s="40"/>
      <c r="GZ134" s="24"/>
      <c r="HA134" s="24"/>
      <c r="HB134" s="45"/>
      <c r="HC134" s="45"/>
      <c r="HD134" s="24"/>
      <c r="HE134" s="24"/>
      <c r="HF134" s="24"/>
      <c r="HG134" s="24"/>
      <c r="HH134" s="24"/>
      <c r="HI134" s="62"/>
      <c r="HJ134" s="63"/>
      <c r="HK134" s="24"/>
      <c r="HL134" s="24"/>
      <c r="HM134" s="24"/>
      <c r="HN134" s="41"/>
      <c r="HO134" s="40"/>
      <c r="HP134" s="24"/>
      <c r="HQ134" s="24"/>
      <c r="HR134" s="45"/>
      <c r="HS134" s="45"/>
      <c r="HT134" s="24"/>
      <c r="HU134" s="24"/>
      <c r="HV134" s="24"/>
      <c r="HW134" s="24"/>
      <c r="HX134" s="24"/>
      <c r="HY134" s="62"/>
      <c r="HZ134" s="63"/>
      <c r="IA134" s="24"/>
      <c r="IB134" s="24"/>
      <c r="IC134" s="24"/>
      <c r="ID134" s="41"/>
      <c r="IE134" s="40"/>
      <c r="IF134" s="24"/>
      <c r="IG134" s="24"/>
      <c r="IH134" s="45"/>
      <c r="II134" s="45"/>
      <c r="IJ134" s="24"/>
      <c r="IK134" s="24"/>
      <c r="IL134" s="24"/>
      <c r="IM134" s="24"/>
      <c r="IN134" s="24"/>
      <c r="IO134" s="62"/>
      <c r="IP134" s="63"/>
      <c r="IQ134" s="24"/>
      <c r="IR134" s="24"/>
      <c r="IS134" s="24"/>
      <c r="IT134" s="41"/>
    </row>
    <row r="135" spans="1:17" s="22" customFormat="1" ht="47.25">
      <c r="A135" s="128">
        <v>111</v>
      </c>
      <c r="B135" s="128" t="s">
        <v>27</v>
      </c>
      <c r="C135" s="128" t="s">
        <v>27</v>
      </c>
      <c r="D135" s="170" t="s">
        <v>33</v>
      </c>
      <c r="E135" s="129" t="s">
        <v>29</v>
      </c>
      <c r="F135" s="128">
        <v>879</v>
      </c>
      <c r="G135" s="128" t="s">
        <v>123</v>
      </c>
      <c r="H135" s="128">
        <v>1</v>
      </c>
      <c r="I135" s="128">
        <v>71136000000</v>
      </c>
      <c r="J135" s="128" t="s">
        <v>47</v>
      </c>
      <c r="K135" s="171">
        <v>4000000</v>
      </c>
      <c r="L135" s="128" t="s">
        <v>32</v>
      </c>
      <c r="M135" s="143" t="s">
        <v>26</v>
      </c>
      <c r="N135" s="128" t="s">
        <v>653</v>
      </c>
      <c r="O135" s="148" t="s">
        <v>653</v>
      </c>
      <c r="P135" s="35" t="s">
        <v>95</v>
      </c>
      <c r="Q135" s="22" t="s">
        <v>748</v>
      </c>
    </row>
    <row r="136" spans="1:16" s="22" customFormat="1" ht="47.25">
      <c r="A136" s="16">
        <v>112</v>
      </c>
      <c r="B136" s="16" t="s">
        <v>27</v>
      </c>
      <c r="C136" s="16" t="s">
        <v>27</v>
      </c>
      <c r="D136" s="18" t="s">
        <v>33</v>
      </c>
      <c r="E136" s="18" t="s">
        <v>29</v>
      </c>
      <c r="F136" s="16">
        <v>879</v>
      </c>
      <c r="G136" s="16" t="s">
        <v>123</v>
      </c>
      <c r="H136" s="16">
        <v>1</v>
      </c>
      <c r="I136" s="16">
        <v>71178000000</v>
      </c>
      <c r="J136" s="16" t="s">
        <v>30</v>
      </c>
      <c r="K136" s="49">
        <v>2000000</v>
      </c>
      <c r="L136" s="16" t="s">
        <v>32</v>
      </c>
      <c r="M136" s="19" t="s">
        <v>26</v>
      </c>
      <c r="N136" s="16" t="s">
        <v>653</v>
      </c>
      <c r="O136" s="1" t="s">
        <v>653</v>
      </c>
      <c r="P136" s="35" t="s">
        <v>95</v>
      </c>
    </row>
    <row r="137" spans="1:16" s="22" customFormat="1" ht="63.75">
      <c r="A137" s="16">
        <v>113</v>
      </c>
      <c r="B137" s="16" t="s">
        <v>27</v>
      </c>
      <c r="C137" s="16" t="s">
        <v>27</v>
      </c>
      <c r="D137" s="18" t="s">
        <v>33</v>
      </c>
      <c r="E137" s="18" t="s">
        <v>29</v>
      </c>
      <c r="F137" s="16">
        <v>880</v>
      </c>
      <c r="G137" s="16" t="s">
        <v>123</v>
      </c>
      <c r="H137" s="23">
        <v>1</v>
      </c>
      <c r="I137" s="16">
        <v>10215572000</v>
      </c>
      <c r="J137" s="1" t="s">
        <v>28</v>
      </c>
      <c r="K137" s="49">
        <v>2000000</v>
      </c>
      <c r="L137" s="16" t="s">
        <v>32</v>
      </c>
      <c r="M137" s="19" t="s">
        <v>26</v>
      </c>
      <c r="N137" s="16" t="s">
        <v>653</v>
      </c>
      <c r="O137" s="1" t="s">
        <v>653</v>
      </c>
      <c r="P137" s="35" t="s">
        <v>95</v>
      </c>
    </row>
    <row r="138" spans="1:16" s="22" customFormat="1" ht="38.25">
      <c r="A138" s="16">
        <v>114</v>
      </c>
      <c r="B138" s="28" t="s">
        <v>181</v>
      </c>
      <c r="C138" s="16" t="s">
        <v>182</v>
      </c>
      <c r="D138" s="18" t="s">
        <v>183</v>
      </c>
      <c r="E138" s="18" t="s">
        <v>491</v>
      </c>
      <c r="F138" s="16">
        <v>113</v>
      </c>
      <c r="G138" s="16" t="s">
        <v>184</v>
      </c>
      <c r="H138" s="23">
        <v>50</v>
      </c>
      <c r="I138" s="16">
        <v>71136000000</v>
      </c>
      <c r="J138" s="16" t="s">
        <v>47</v>
      </c>
      <c r="K138" s="49">
        <v>100000</v>
      </c>
      <c r="L138" s="19" t="s">
        <v>82</v>
      </c>
      <c r="M138" s="16" t="s">
        <v>107</v>
      </c>
      <c r="N138" s="16" t="s">
        <v>653</v>
      </c>
      <c r="O138" s="1" t="s">
        <v>653</v>
      </c>
      <c r="P138" s="35" t="s">
        <v>172</v>
      </c>
    </row>
    <row r="139" spans="1:16" s="22" customFormat="1" ht="63">
      <c r="A139" s="16">
        <v>115</v>
      </c>
      <c r="B139" s="28" t="s">
        <v>125</v>
      </c>
      <c r="C139" s="16" t="s">
        <v>126</v>
      </c>
      <c r="D139" s="18" t="s">
        <v>176</v>
      </c>
      <c r="E139" s="18" t="s">
        <v>696</v>
      </c>
      <c r="F139" s="16">
        <v>796</v>
      </c>
      <c r="G139" s="16" t="s">
        <v>59</v>
      </c>
      <c r="H139" s="16">
        <v>1</v>
      </c>
      <c r="I139" s="16">
        <v>71136000000</v>
      </c>
      <c r="J139" s="16" t="s">
        <v>47</v>
      </c>
      <c r="K139" s="49">
        <v>200000</v>
      </c>
      <c r="L139" s="19" t="s">
        <v>82</v>
      </c>
      <c r="M139" s="16" t="s">
        <v>167</v>
      </c>
      <c r="N139" s="16" t="s">
        <v>653</v>
      </c>
      <c r="O139" s="1" t="s">
        <v>653</v>
      </c>
      <c r="P139" s="35" t="s">
        <v>172</v>
      </c>
    </row>
    <row r="140" spans="1:16" s="22" customFormat="1" ht="20.25">
      <c r="A140" s="100"/>
      <c r="B140" s="101"/>
      <c r="C140" s="101"/>
      <c r="D140" s="102"/>
      <c r="E140" s="103" t="s">
        <v>235</v>
      </c>
      <c r="F140" s="104"/>
      <c r="G140" s="104"/>
      <c r="H140" s="104"/>
      <c r="I140" s="101"/>
      <c r="J140" s="101"/>
      <c r="K140" s="105"/>
      <c r="L140" s="101"/>
      <c r="M140" s="101"/>
      <c r="N140" s="101"/>
      <c r="O140" s="101"/>
      <c r="P140" s="35"/>
    </row>
    <row r="141" spans="1:16" s="65" customFormat="1" ht="94.5">
      <c r="A141" s="16">
        <v>116</v>
      </c>
      <c r="B141" s="16" t="s">
        <v>45</v>
      </c>
      <c r="C141" s="16" t="s">
        <v>46</v>
      </c>
      <c r="D141" s="18" t="s">
        <v>236</v>
      </c>
      <c r="E141" s="18" t="s">
        <v>680</v>
      </c>
      <c r="F141" s="16">
        <v>879</v>
      </c>
      <c r="G141" s="16" t="s">
        <v>123</v>
      </c>
      <c r="H141" s="26">
        <v>1</v>
      </c>
      <c r="I141" s="16">
        <v>71178000000</v>
      </c>
      <c r="J141" s="16" t="s">
        <v>30</v>
      </c>
      <c r="K141" s="49">
        <v>5580412</v>
      </c>
      <c r="L141" s="19" t="s">
        <v>32</v>
      </c>
      <c r="M141" s="16" t="s">
        <v>26</v>
      </c>
      <c r="N141" s="16" t="s">
        <v>48</v>
      </c>
      <c r="O141" s="28" t="s">
        <v>49</v>
      </c>
      <c r="P141" s="35" t="s">
        <v>237</v>
      </c>
    </row>
    <row r="142" spans="1:16" s="65" customFormat="1" ht="59.25" customHeight="1">
      <c r="A142" s="120">
        <v>117</v>
      </c>
      <c r="B142" s="120" t="s">
        <v>238</v>
      </c>
      <c r="C142" s="120" t="s">
        <v>239</v>
      </c>
      <c r="D142" s="121" t="s">
        <v>240</v>
      </c>
      <c r="E142" s="121" t="s">
        <v>697</v>
      </c>
      <c r="F142" s="120">
        <v>778</v>
      </c>
      <c r="G142" s="122" t="s">
        <v>241</v>
      </c>
      <c r="H142" s="123">
        <v>600</v>
      </c>
      <c r="I142" s="120">
        <v>71178000000</v>
      </c>
      <c r="J142" s="120" t="s">
        <v>30</v>
      </c>
      <c r="K142" s="124">
        <v>120000</v>
      </c>
      <c r="L142" s="125" t="s">
        <v>32</v>
      </c>
      <c r="M142" s="125" t="s">
        <v>117</v>
      </c>
      <c r="N142" s="120" t="s">
        <v>48</v>
      </c>
      <c r="O142" s="120" t="s">
        <v>49</v>
      </c>
      <c r="P142" s="35" t="s">
        <v>242</v>
      </c>
    </row>
    <row r="143" spans="1:16" s="65" customFormat="1" ht="69.75" customHeight="1">
      <c r="A143" s="16">
        <v>118</v>
      </c>
      <c r="B143" s="21" t="s">
        <v>238</v>
      </c>
      <c r="C143" s="16" t="s">
        <v>243</v>
      </c>
      <c r="D143" s="18" t="s">
        <v>244</v>
      </c>
      <c r="E143" s="18" t="s">
        <v>698</v>
      </c>
      <c r="F143" s="16" t="s">
        <v>245</v>
      </c>
      <c r="G143" s="26" t="s">
        <v>246</v>
      </c>
      <c r="H143" s="26">
        <v>288</v>
      </c>
      <c r="I143" s="16">
        <v>71178000000</v>
      </c>
      <c r="J143" s="16" t="s">
        <v>30</v>
      </c>
      <c r="K143" s="49">
        <v>241750</v>
      </c>
      <c r="L143" s="21" t="s">
        <v>32</v>
      </c>
      <c r="M143" s="21" t="s">
        <v>164</v>
      </c>
      <c r="N143" s="16" t="s">
        <v>48</v>
      </c>
      <c r="O143" s="16" t="s">
        <v>49</v>
      </c>
      <c r="P143" s="35" t="s">
        <v>242</v>
      </c>
    </row>
    <row r="144" spans="1:16" s="65" customFormat="1" ht="173.25">
      <c r="A144" s="120">
        <v>119</v>
      </c>
      <c r="B144" s="157" t="s">
        <v>247</v>
      </c>
      <c r="C144" s="157" t="s">
        <v>248</v>
      </c>
      <c r="D144" s="121" t="s">
        <v>249</v>
      </c>
      <c r="E144" s="121" t="s">
        <v>418</v>
      </c>
      <c r="F144" s="120" t="s">
        <v>250</v>
      </c>
      <c r="G144" s="123" t="s">
        <v>251</v>
      </c>
      <c r="H144" s="127" t="s">
        <v>486</v>
      </c>
      <c r="I144" s="120">
        <v>71178000000</v>
      </c>
      <c r="J144" s="120" t="s">
        <v>30</v>
      </c>
      <c r="K144" s="124">
        <v>609000</v>
      </c>
      <c r="L144" s="140" t="s">
        <v>32</v>
      </c>
      <c r="M144" s="140" t="s">
        <v>252</v>
      </c>
      <c r="N144" s="120" t="s">
        <v>171</v>
      </c>
      <c r="O144" s="120" t="s">
        <v>49</v>
      </c>
      <c r="P144" s="35" t="s">
        <v>253</v>
      </c>
    </row>
    <row r="145" spans="1:16" s="65" customFormat="1" ht="66" customHeight="1">
      <c r="A145" s="16">
        <v>120</v>
      </c>
      <c r="B145" s="16" t="s">
        <v>243</v>
      </c>
      <c r="C145" s="16" t="s">
        <v>243</v>
      </c>
      <c r="D145" s="18" t="s">
        <v>419</v>
      </c>
      <c r="E145" s="18" t="s">
        <v>681</v>
      </c>
      <c r="F145" s="16" t="s">
        <v>254</v>
      </c>
      <c r="G145" s="26" t="s">
        <v>255</v>
      </c>
      <c r="H145" s="66">
        <v>1141</v>
      </c>
      <c r="I145" s="16">
        <v>71178000000</v>
      </c>
      <c r="J145" s="16" t="s">
        <v>30</v>
      </c>
      <c r="K145" s="49">
        <v>795159</v>
      </c>
      <c r="L145" s="21" t="s">
        <v>82</v>
      </c>
      <c r="M145" s="21" t="s">
        <v>127</v>
      </c>
      <c r="N145" s="16" t="s">
        <v>48</v>
      </c>
      <c r="O145" s="16" t="s">
        <v>49</v>
      </c>
      <c r="P145" s="35" t="s">
        <v>242</v>
      </c>
    </row>
    <row r="146" spans="1:16" s="65" customFormat="1" ht="77.25" customHeight="1">
      <c r="A146" s="16">
        <v>121</v>
      </c>
      <c r="B146" s="16" t="s">
        <v>27</v>
      </c>
      <c r="C146" s="16" t="s">
        <v>27</v>
      </c>
      <c r="D146" s="18" t="s">
        <v>256</v>
      </c>
      <c r="E146" s="27" t="s">
        <v>480</v>
      </c>
      <c r="F146" s="21" t="s">
        <v>257</v>
      </c>
      <c r="G146" s="16" t="s">
        <v>123</v>
      </c>
      <c r="H146" s="26">
        <v>25</v>
      </c>
      <c r="I146" s="16">
        <v>71178000000</v>
      </c>
      <c r="J146" s="16" t="s">
        <v>30</v>
      </c>
      <c r="K146" s="49">
        <v>155400</v>
      </c>
      <c r="L146" s="19" t="s">
        <v>82</v>
      </c>
      <c r="M146" s="16" t="s">
        <v>102</v>
      </c>
      <c r="N146" s="16" t="s">
        <v>48</v>
      </c>
      <c r="O146" s="16" t="s">
        <v>49</v>
      </c>
      <c r="P146" s="35" t="s">
        <v>237</v>
      </c>
    </row>
    <row r="147" spans="1:16" s="65" customFormat="1" ht="94.5">
      <c r="A147" s="16">
        <v>122</v>
      </c>
      <c r="B147" s="16" t="s">
        <v>96</v>
      </c>
      <c r="C147" s="16" t="s">
        <v>97</v>
      </c>
      <c r="D147" s="17" t="s">
        <v>258</v>
      </c>
      <c r="E147" s="18" t="s">
        <v>682</v>
      </c>
      <c r="F147" s="16">
        <v>59</v>
      </c>
      <c r="G147" s="26" t="s">
        <v>259</v>
      </c>
      <c r="H147" s="26">
        <v>5.19</v>
      </c>
      <c r="I147" s="18">
        <v>71178000000</v>
      </c>
      <c r="J147" s="16" t="s">
        <v>30</v>
      </c>
      <c r="K147" s="49">
        <v>1605833</v>
      </c>
      <c r="L147" s="21" t="s">
        <v>82</v>
      </c>
      <c r="M147" s="28" t="s">
        <v>260</v>
      </c>
      <c r="N147" s="16" t="s">
        <v>48</v>
      </c>
      <c r="O147" s="16" t="s">
        <v>49</v>
      </c>
      <c r="P147" s="35" t="s">
        <v>261</v>
      </c>
    </row>
    <row r="148" spans="1:16" s="65" customFormat="1" ht="94.5">
      <c r="A148" s="16">
        <v>123</v>
      </c>
      <c r="B148" s="16" t="s">
        <v>96</v>
      </c>
      <c r="C148" s="16" t="s">
        <v>97</v>
      </c>
      <c r="D148" s="18" t="s">
        <v>262</v>
      </c>
      <c r="E148" s="18" t="s">
        <v>682</v>
      </c>
      <c r="F148" s="21" t="s">
        <v>257</v>
      </c>
      <c r="G148" s="16" t="s">
        <v>123</v>
      </c>
      <c r="H148" s="26">
        <v>1</v>
      </c>
      <c r="I148" s="16">
        <v>71178000000</v>
      </c>
      <c r="J148" s="16" t="s">
        <v>30</v>
      </c>
      <c r="K148" s="49">
        <v>250000</v>
      </c>
      <c r="L148" s="16" t="s">
        <v>82</v>
      </c>
      <c r="M148" s="16" t="s">
        <v>134</v>
      </c>
      <c r="N148" s="16" t="s">
        <v>48</v>
      </c>
      <c r="O148" s="16" t="s">
        <v>49</v>
      </c>
      <c r="P148" s="35" t="s">
        <v>237</v>
      </c>
    </row>
    <row r="149" spans="1:16" s="65" customFormat="1" ht="94.5">
      <c r="A149" s="16">
        <v>124</v>
      </c>
      <c r="B149" s="16" t="s">
        <v>96</v>
      </c>
      <c r="C149" s="16" t="s">
        <v>97</v>
      </c>
      <c r="D149" s="18" t="s">
        <v>263</v>
      </c>
      <c r="E149" s="18" t="s">
        <v>492</v>
      </c>
      <c r="F149" s="16">
        <v>879</v>
      </c>
      <c r="G149" s="16" t="s">
        <v>123</v>
      </c>
      <c r="H149" s="26">
        <v>3</v>
      </c>
      <c r="I149" s="16">
        <v>71178000000</v>
      </c>
      <c r="J149" s="16" t="s">
        <v>30</v>
      </c>
      <c r="K149" s="49">
        <v>583333</v>
      </c>
      <c r="L149" s="16" t="s">
        <v>82</v>
      </c>
      <c r="M149" s="16" t="s">
        <v>134</v>
      </c>
      <c r="N149" s="16" t="s">
        <v>48</v>
      </c>
      <c r="O149" s="16" t="s">
        <v>49</v>
      </c>
      <c r="P149" s="35" t="s">
        <v>237</v>
      </c>
    </row>
    <row r="150" spans="1:16" s="65" customFormat="1" ht="94.5">
      <c r="A150" s="16">
        <v>125</v>
      </c>
      <c r="B150" s="16" t="s">
        <v>96</v>
      </c>
      <c r="C150" s="16" t="s">
        <v>97</v>
      </c>
      <c r="D150" s="18" t="s">
        <v>264</v>
      </c>
      <c r="E150" s="18" t="s">
        <v>682</v>
      </c>
      <c r="F150" s="28">
        <v>879</v>
      </c>
      <c r="G150" s="16" t="s">
        <v>123</v>
      </c>
      <c r="H150" s="26">
        <v>1</v>
      </c>
      <c r="I150" s="16">
        <v>71178000000</v>
      </c>
      <c r="J150" s="16" t="s">
        <v>30</v>
      </c>
      <c r="K150" s="49">
        <v>208333</v>
      </c>
      <c r="L150" s="16" t="s">
        <v>82</v>
      </c>
      <c r="M150" s="16" t="s">
        <v>134</v>
      </c>
      <c r="N150" s="16" t="s">
        <v>48</v>
      </c>
      <c r="O150" s="16" t="s">
        <v>49</v>
      </c>
      <c r="P150" s="35" t="s">
        <v>237</v>
      </c>
    </row>
    <row r="151" spans="1:16" s="65" customFormat="1" ht="110.25">
      <c r="A151" s="120">
        <v>126</v>
      </c>
      <c r="B151" s="120" t="s">
        <v>96</v>
      </c>
      <c r="C151" s="120" t="s">
        <v>97</v>
      </c>
      <c r="D151" s="121" t="s">
        <v>265</v>
      </c>
      <c r="E151" s="121" t="s">
        <v>683</v>
      </c>
      <c r="F151" s="125" t="s">
        <v>266</v>
      </c>
      <c r="G151" s="123" t="s">
        <v>267</v>
      </c>
      <c r="H151" s="123">
        <v>105</v>
      </c>
      <c r="I151" s="120">
        <v>71178000000</v>
      </c>
      <c r="J151" s="120" t="s">
        <v>30</v>
      </c>
      <c r="K151" s="124">
        <v>583333</v>
      </c>
      <c r="L151" s="140" t="s">
        <v>52</v>
      </c>
      <c r="M151" s="120" t="s">
        <v>102</v>
      </c>
      <c r="N151" s="120" t="s">
        <v>48</v>
      </c>
      <c r="O151" s="120" t="s">
        <v>49</v>
      </c>
      <c r="P151" s="35" t="s">
        <v>237</v>
      </c>
    </row>
    <row r="152" spans="1:16" s="65" customFormat="1" ht="152.25" customHeight="1">
      <c r="A152" s="16">
        <v>127</v>
      </c>
      <c r="B152" s="16" t="s">
        <v>96</v>
      </c>
      <c r="C152" s="16" t="s">
        <v>97</v>
      </c>
      <c r="D152" s="18" t="s">
        <v>501</v>
      </c>
      <c r="E152" s="27" t="s">
        <v>684</v>
      </c>
      <c r="F152" s="21" t="s">
        <v>257</v>
      </c>
      <c r="G152" s="16" t="s">
        <v>123</v>
      </c>
      <c r="H152" s="26">
        <v>1</v>
      </c>
      <c r="I152" s="16">
        <v>71178000000</v>
      </c>
      <c r="J152" s="16" t="s">
        <v>30</v>
      </c>
      <c r="K152" s="49">
        <v>200000</v>
      </c>
      <c r="L152" s="19" t="s">
        <v>52</v>
      </c>
      <c r="M152" s="16" t="s">
        <v>102</v>
      </c>
      <c r="N152" s="16" t="s">
        <v>48</v>
      </c>
      <c r="O152" s="16" t="s">
        <v>49</v>
      </c>
      <c r="P152" s="35" t="s">
        <v>237</v>
      </c>
    </row>
    <row r="153" spans="1:16" s="65" customFormat="1" ht="157.5">
      <c r="A153" s="16">
        <v>128</v>
      </c>
      <c r="B153" s="16" t="s">
        <v>96</v>
      </c>
      <c r="C153" s="16" t="s">
        <v>97</v>
      </c>
      <c r="D153" s="18" t="s">
        <v>500</v>
      </c>
      <c r="E153" s="27" t="s">
        <v>684</v>
      </c>
      <c r="F153" s="21" t="s">
        <v>257</v>
      </c>
      <c r="G153" s="16" t="s">
        <v>123</v>
      </c>
      <c r="H153" s="26">
        <v>1</v>
      </c>
      <c r="I153" s="16">
        <v>71178000000</v>
      </c>
      <c r="J153" s="16" t="s">
        <v>30</v>
      </c>
      <c r="K153" s="49">
        <v>683333</v>
      </c>
      <c r="L153" s="19" t="s">
        <v>52</v>
      </c>
      <c r="M153" s="16" t="s">
        <v>102</v>
      </c>
      <c r="N153" s="16" t="s">
        <v>48</v>
      </c>
      <c r="O153" s="16" t="s">
        <v>49</v>
      </c>
      <c r="P153" s="35" t="s">
        <v>237</v>
      </c>
    </row>
    <row r="154" spans="1:16" s="65" customFormat="1" ht="84.75" customHeight="1">
      <c r="A154" s="16">
        <v>129</v>
      </c>
      <c r="B154" s="16" t="s">
        <v>71</v>
      </c>
      <c r="C154" s="16" t="s">
        <v>71</v>
      </c>
      <c r="D154" s="18" t="s">
        <v>268</v>
      </c>
      <c r="E154" s="18" t="s">
        <v>269</v>
      </c>
      <c r="F154" s="16">
        <v>879</v>
      </c>
      <c r="G154" s="16" t="s">
        <v>123</v>
      </c>
      <c r="H154" s="26">
        <v>1</v>
      </c>
      <c r="I154" s="16">
        <v>71178000000</v>
      </c>
      <c r="J154" s="16" t="s">
        <v>30</v>
      </c>
      <c r="K154" s="49">
        <v>125000</v>
      </c>
      <c r="L154" s="16" t="s">
        <v>32</v>
      </c>
      <c r="M154" s="28" t="s">
        <v>270</v>
      </c>
      <c r="N154" s="16" t="s">
        <v>84</v>
      </c>
      <c r="O154" s="16" t="s">
        <v>40</v>
      </c>
      <c r="P154" s="35" t="s">
        <v>271</v>
      </c>
    </row>
    <row r="155" spans="1:16" s="65" customFormat="1" ht="96" customHeight="1">
      <c r="A155" s="16">
        <v>130</v>
      </c>
      <c r="B155" s="16" t="s">
        <v>71</v>
      </c>
      <c r="C155" s="16" t="s">
        <v>71</v>
      </c>
      <c r="D155" s="18" t="s">
        <v>272</v>
      </c>
      <c r="E155" s="18" t="s">
        <v>273</v>
      </c>
      <c r="F155" s="16">
        <v>879</v>
      </c>
      <c r="G155" s="16" t="s">
        <v>123</v>
      </c>
      <c r="H155" s="26">
        <v>1</v>
      </c>
      <c r="I155" s="16">
        <v>71178000000</v>
      </c>
      <c r="J155" s="16" t="s">
        <v>30</v>
      </c>
      <c r="K155" s="49">
        <v>138722</v>
      </c>
      <c r="L155" s="16" t="s">
        <v>32</v>
      </c>
      <c r="M155" s="28" t="s">
        <v>270</v>
      </c>
      <c r="N155" s="16" t="s">
        <v>84</v>
      </c>
      <c r="O155" s="16" t="s">
        <v>40</v>
      </c>
      <c r="P155" s="35" t="s">
        <v>271</v>
      </c>
    </row>
    <row r="156" spans="1:16" s="65" customFormat="1" ht="59.25" customHeight="1">
      <c r="A156" s="128">
        <v>131</v>
      </c>
      <c r="B156" s="151" t="s">
        <v>130</v>
      </c>
      <c r="C156" s="128" t="s">
        <v>274</v>
      </c>
      <c r="D156" s="129" t="s">
        <v>275</v>
      </c>
      <c r="E156" s="129" t="s">
        <v>699</v>
      </c>
      <c r="F156" s="128">
        <v>796</v>
      </c>
      <c r="G156" s="128" t="s">
        <v>59</v>
      </c>
      <c r="H156" s="142">
        <v>1</v>
      </c>
      <c r="I156" s="128">
        <v>71178000000</v>
      </c>
      <c r="J156" s="128" t="s">
        <v>30</v>
      </c>
      <c r="K156" s="131">
        <v>216667</v>
      </c>
      <c r="L156" s="128" t="s">
        <v>32</v>
      </c>
      <c r="M156" s="144" t="s">
        <v>276</v>
      </c>
      <c r="N156" s="128" t="s">
        <v>171</v>
      </c>
      <c r="O156" s="128" t="s">
        <v>49</v>
      </c>
      <c r="P156" s="35" t="s">
        <v>277</v>
      </c>
    </row>
    <row r="157" spans="1:16" s="65" customFormat="1" ht="75" customHeight="1">
      <c r="A157" s="16">
        <v>132</v>
      </c>
      <c r="B157" s="16" t="s">
        <v>142</v>
      </c>
      <c r="C157" s="16" t="s">
        <v>142</v>
      </c>
      <c r="D157" s="18" t="s">
        <v>502</v>
      </c>
      <c r="E157" s="18" t="s">
        <v>210</v>
      </c>
      <c r="F157" s="16">
        <v>166</v>
      </c>
      <c r="G157" s="16" t="s">
        <v>146</v>
      </c>
      <c r="H157" s="80" t="s">
        <v>485</v>
      </c>
      <c r="I157" s="16">
        <v>71178000000</v>
      </c>
      <c r="J157" s="16" t="s">
        <v>30</v>
      </c>
      <c r="K157" s="49">
        <v>1497665</v>
      </c>
      <c r="L157" s="16" t="s">
        <v>32</v>
      </c>
      <c r="M157" s="28" t="s">
        <v>270</v>
      </c>
      <c r="N157" s="16" t="s">
        <v>84</v>
      </c>
      <c r="O157" s="16" t="s">
        <v>40</v>
      </c>
      <c r="P157" s="35" t="s">
        <v>277</v>
      </c>
    </row>
    <row r="158" spans="1:16" s="65" customFormat="1" ht="57" customHeight="1">
      <c r="A158" s="16">
        <v>133</v>
      </c>
      <c r="B158" s="16" t="s">
        <v>142</v>
      </c>
      <c r="C158" s="16" t="s">
        <v>142</v>
      </c>
      <c r="D158" s="18" t="s">
        <v>278</v>
      </c>
      <c r="E158" s="18" t="s">
        <v>210</v>
      </c>
      <c r="F158" s="16">
        <v>112</v>
      </c>
      <c r="G158" s="26" t="s">
        <v>279</v>
      </c>
      <c r="H158" s="80" t="s">
        <v>485</v>
      </c>
      <c r="I158" s="16">
        <v>71178000000</v>
      </c>
      <c r="J158" s="16" t="s">
        <v>30</v>
      </c>
      <c r="K158" s="49">
        <v>797424</v>
      </c>
      <c r="L158" s="16" t="s">
        <v>32</v>
      </c>
      <c r="M158" s="28" t="s">
        <v>270</v>
      </c>
      <c r="N158" s="16" t="s">
        <v>84</v>
      </c>
      <c r="O158" s="16" t="s">
        <v>40</v>
      </c>
      <c r="P158" s="35" t="s">
        <v>277</v>
      </c>
    </row>
    <row r="159" spans="1:16" s="65" customFormat="1" ht="58.5" customHeight="1">
      <c r="A159" s="16">
        <v>134</v>
      </c>
      <c r="B159" s="16" t="s">
        <v>142</v>
      </c>
      <c r="C159" s="16" t="s">
        <v>142</v>
      </c>
      <c r="D159" s="18" t="s">
        <v>280</v>
      </c>
      <c r="E159" s="18" t="s">
        <v>210</v>
      </c>
      <c r="F159" s="16">
        <v>112</v>
      </c>
      <c r="G159" s="26" t="s">
        <v>279</v>
      </c>
      <c r="H159" s="80" t="s">
        <v>485</v>
      </c>
      <c r="I159" s="16">
        <v>71178000000</v>
      </c>
      <c r="J159" s="16" t="s">
        <v>30</v>
      </c>
      <c r="K159" s="49">
        <v>580000</v>
      </c>
      <c r="L159" s="16" t="s">
        <v>32</v>
      </c>
      <c r="M159" s="28" t="s">
        <v>270</v>
      </c>
      <c r="N159" s="16" t="s">
        <v>84</v>
      </c>
      <c r="O159" s="16" t="s">
        <v>40</v>
      </c>
      <c r="P159" s="35" t="s">
        <v>277</v>
      </c>
    </row>
    <row r="160" spans="1:16" s="65" customFormat="1" ht="57.75" customHeight="1">
      <c r="A160" s="16">
        <v>135</v>
      </c>
      <c r="B160" s="16" t="s">
        <v>142</v>
      </c>
      <c r="C160" s="16" t="s">
        <v>142</v>
      </c>
      <c r="D160" s="18" t="s">
        <v>332</v>
      </c>
      <c r="E160" s="18" t="s">
        <v>210</v>
      </c>
      <c r="F160" s="16">
        <v>166</v>
      </c>
      <c r="G160" s="16" t="s">
        <v>146</v>
      </c>
      <c r="H160" s="80" t="s">
        <v>485</v>
      </c>
      <c r="I160" s="17">
        <v>71178000000</v>
      </c>
      <c r="J160" s="16" t="s">
        <v>30</v>
      </c>
      <c r="K160" s="49">
        <v>420000</v>
      </c>
      <c r="L160" s="16" t="s">
        <v>32</v>
      </c>
      <c r="M160" s="28" t="s">
        <v>270</v>
      </c>
      <c r="N160" s="16" t="s">
        <v>84</v>
      </c>
      <c r="O160" s="16" t="s">
        <v>40</v>
      </c>
      <c r="P160" s="35" t="s">
        <v>277</v>
      </c>
    </row>
    <row r="161" spans="1:16" s="65" customFormat="1" ht="63.75" customHeight="1">
      <c r="A161" s="16">
        <v>136</v>
      </c>
      <c r="B161" s="16" t="s">
        <v>142</v>
      </c>
      <c r="C161" s="16" t="s">
        <v>142</v>
      </c>
      <c r="D161" s="18" t="s">
        <v>281</v>
      </c>
      <c r="E161" s="18" t="s">
        <v>210</v>
      </c>
      <c r="F161" s="16">
        <v>796</v>
      </c>
      <c r="G161" s="16" t="s">
        <v>59</v>
      </c>
      <c r="H161" s="80" t="s">
        <v>485</v>
      </c>
      <c r="I161" s="17">
        <v>71178000000</v>
      </c>
      <c r="J161" s="16" t="s">
        <v>30</v>
      </c>
      <c r="K161" s="49">
        <v>355000</v>
      </c>
      <c r="L161" s="16" t="s">
        <v>32</v>
      </c>
      <c r="M161" s="28" t="s">
        <v>270</v>
      </c>
      <c r="N161" s="16" t="s">
        <v>84</v>
      </c>
      <c r="O161" s="16" t="s">
        <v>40</v>
      </c>
      <c r="P161" s="35" t="s">
        <v>277</v>
      </c>
    </row>
    <row r="162" spans="1:16" s="65" customFormat="1" ht="75.75" customHeight="1">
      <c r="A162" s="16">
        <v>137</v>
      </c>
      <c r="B162" s="16" t="s">
        <v>142</v>
      </c>
      <c r="C162" s="16" t="s">
        <v>142</v>
      </c>
      <c r="D162" s="18" t="s">
        <v>333</v>
      </c>
      <c r="E162" s="18" t="s">
        <v>210</v>
      </c>
      <c r="F162" s="16">
        <v>166</v>
      </c>
      <c r="G162" s="16" t="s">
        <v>146</v>
      </c>
      <c r="H162" s="80" t="s">
        <v>485</v>
      </c>
      <c r="I162" s="16">
        <v>71178000000</v>
      </c>
      <c r="J162" s="16" t="s">
        <v>30</v>
      </c>
      <c r="K162" s="49">
        <v>500000</v>
      </c>
      <c r="L162" s="16" t="s">
        <v>32</v>
      </c>
      <c r="M162" s="28" t="s">
        <v>270</v>
      </c>
      <c r="N162" s="16" t="s">
        <v>84</v>
      </c>
      <c r="O162" s="16" t="s">
        <v>40</v>
      </c>
      <c r="P162" s="35" t="s">
        <v>277</v>
      </c>
    </row>
    <row r="163" spans="1:16" s="65" customFormat="1" ht="92.25" customHeight="1">
      <c r="A163" s="16">
        <v>138</v>
      </c>
      <c r="B163" s="16" t="s">
        <v>142</v>
      </c>
      <c r="C163" s="16" t="s">
        <v>142</v>
      </c>
      <c r="D163" s="18" t="s">
        <v>282</v>
      </c>
      <c r="E163" s="18" t="s">
        <v>210</v>
      </c>
      <c r="F163" s="16">
        <v>796</v>
      </c>
      <c r="G163" s="16" t="s">
        <v>59</v>
      </c>
      <c r="H163" s="80" t="s">
        <v>485</v>
      </c>
      <c r="I163" s="17">
        <v>71178000000</v>
      </c>
      <c r="J163" s="16" t="s">
        <v>30</v>
      </c>
      <c r="K163" s="49">
        <v>125000</v>
      </c>
      <c r="L163" s="16" t="s">
        <v>32</v>
      </c>
      <c r="M163" s="28" t="s">
        <v>270</v>
      </c>
      <c r="N163" s="16" t="s">
        <v>84</v>
      </c>
      <c r="O163" s="16" t="s">
        <v>40</v>
      </c>
      <c r="P163" s="35" t="s">
        <v>277</v>
      </c>
    </row>
    <row r="164" spans="1:16" s="65" customFormat="1" ht="132.75" customHeight="1">
      <c r="A164" s="16">
        <v>139</v>
      </c>
      <c r="B164" s="16" t="s">
        <v>71</v>
      </c>
      <c r="C164" s="16" t="s">
        <v>71</v>
      </c>
      <c r="D164" s="18" t="s">
        <v>283</v>
      </c>
      <c r="E164" s="27" t="s">
        <v>420</v>
      </c>
      <c r="F164" s="16">
        <v>879</v>
      </c>
      <c r="G164" s="16" t="s">
        <v>123</v>
      </c>
      <c r="H164" s="26">
        <v>1</v>
      </c>
      <c r="I164" s="16">
        <v>71178000000</v>
      </c>
      <c r="J164" s="16" t="s">
        <v>30</v>
      </c>
      <c r="K164" s="49">
        <v>305000</v>
      </c>
      <c r="L164" s="16" t="s">
        <v>32</v>
      </c>
      <c r="M164" s="28" t="s">
        <v>270</v>
      </c>
      <c r="N164" s="16" t="s">
        <v>84</v>
      </c>
      <c r="O164" s="16" t="s">
        <v>40</v>
      </c>
      <c r="P164" s="35" t="s">
        <v>271</v>
      </c>
    </row>
    <row r="165" spans="1:16" s="65" customFormat="1" ht="47.25">
      <c r="A165" s="128">
        <v>140</v>
      </c>
      <c r="B165" s="128" t="s">
        <v>27</v>
      </c>
      <c r="C165" s="128" t="s">
        <v>284</v>
      </c>
      <c r="D165" s="159" t="s">
        <v>285</v>
      </c>
      <c r="E165" s="129" t="s">
        <v>286</v>
      </c>
      <c r="F165" s="128">
        <v>366</v>
      </c>
      <c r="G165" s="142" t="s">
        <v>39</v>
      </c>
      <c r="H165" s="142">
        <v>1</v>
      </c>
      <c r="I165" s="128">
        <v>71178000000</v>
      </c>
      <c r="J165" s="128" t="s">
        <v>30</v>
      </c>
      <c r="K165" s="131">
        <v>367011</v>
      </c>
      <c r="L165" s="143" t="s">
        <v>32</v>
      </c>
      <c r="M165" s="144" t="s">
        <v>287</v>
      </c>
      <c r="N165" s="128" t="s">
        <v>84</v>
      </c>
      <c r="O165" s="128" t="s">
        <v>40</v>
      </c>
      <c r="P165" s="35" t="s">
        <v>288</v>
      </c>
    </row>
    <row r="166" spans="1:16" s="65" customFormat="1" ht="63">
      <c r="A166" s="128">
        <v>141</v>
      </c>
      <c r="B166" s="128" t="s">
        <v>289</v>
      </c>
      <c r="C166" s="128" t="s">
        <v>289</v>
      </c>
      <c r="D166" s="129" t="s">
        <v>290</v>
      </c>
      <c r="E166" s="129" t="s">
        <v>291</v>
      </c>
      <c r="F166" s="128">
        <v>792</v>
      </c>
      <c r="G166" s="142" t="s">
        <v>292</v>
      </c>
      <c r="H166" s="142">
        <v>207</v>
      </c>
      <c r="I166" s="128">
        <v>71178000000</v>
      </c>
      <c r="J166" s="128" t="s">
        <v>30</v>
      </c>
      <c r="K166" s="131">
        <v>931840</v>
      </c>
      <c r="L166" s="143" t="s">
        <v>32</v>
      </c>
      <c r="M166" s="144" t="s">
        <v>287</v>
      </c>
      <c r="N166" s="128" t="s">
        <v>84</v>
      </c>
      <c r="O166" s="128" t="s">
        <v>40</v>
      </c>
      <c r="P166" s="35" t="s">
        <v>288</v>
      </c>
    </row>
    <row r="167" spans="1:16" s="65" customFormat="1" ht="47.25">
      <c r="A167" s="16">
        <v>142</v>
      </c>
      <c r="B167" s="16" t="s">
        <v>293</v>
      </c>
      <c r="C167" s="16" t="s">
        <v>293</v>
      </c>
      <c r="D167" s="17" t="s">
        <v>294</v>
      </c>
      <c r="E167" s="17" t="s">
        <v>295</v>
      </c>
      <c r="F167" s="16">
        <v>366</v>
      </c>
      <c r="G167" s="26" t="s">
        <v>296</v>
      </c>
      <c r="H167" s="26">
        <v>461</v>
      </c>
      <c r="I167" s="16">
        <v>71178000000</v>
      </c>
      <c r="J167" s="16" t="s">
        <v>30</v>
      </c>
      <c r="K167" s="49">
        <v>408643</v>
      </c>
      <c r="L167" s="19" t="s">
        <v>32</v>
      </c>
      <c r="M167" s="16" t="s">
        <v>26</v>
      </c>
      <c r="N167" s="16" t="s">
        <v>84</v>
      </c>
      <c r="O167" s="16" t="s">
        <v>40</v>
      </c>
      <c r="P167" s="35" t="s">
        <v>288</v>
      </c>
    </row>
    <row r="168" spans="1:16" s="65" customFormat="1" ht="47.25">
      <c r="A168" s="16">
        <v>143</v>
      </c>
      <c r="B168" s="16" t="s">
        <v>85</v>
      </c>
      <c r="C168" s="16" t="s">
        <v>85</v>
      </c>
      <c r="D168" s="67" t="s">
        <v>297</v>
      </c>
      <c r="E168" s="17" t="s">
        <v>298</v>
      </c>
      <c r="F168" s="16">
        <v>879</v>
      </c>
      <c r="G168" s="16" t="s">
        <v>123</v>
      </c>
      <c r="H168" s="26">
        <v>1</v>
      </c>
      <c r="I168" s="16">
        <v>71178000000</v>
      </c>
      <c r="J168" s="16" t="s">
        <v>30</v>
      </c>
      <c r="K168" s="49">
        <v>105868</v>
      </c>
      <c r="L168" s="19" t="s">
        <v>32</v>
      </c>
      <c r="M168" s="28" t="s">
        <v>270</v>
      </c>
      <c r="N168" s="16" t="s">
        <v>84</v>
      </c>
      <c r="O168" s="16" t="s">
        <v>40</v>
      </c>
      <c r="P168" s="35" t="s">
        <v>288</v>
      </c>
    </row>
    <row r="169" spans="1:16" s="65" customFormat="1" ht="63">
      <c r="A169" s="128">
        <v>144</v>
      </c>
      <c r="B169" s="128" t="s">
        <v>299</v>
      </c>
      <c r="C169" s="128" t="s">
        <v>299</v>
      </c>
      <c r="D169" s="129" t="s">
        <v>300</v>
      </c>
      <c r="E169" s="129" t="s">
        <v>301</v>
      </c>
      <c r="F169" s="128">
        <v>113</v>
      </c>
      <c r="G169" s="142" t="s">
        <v>302</v>
      </c>
      <c r="H169" s="142" t="s">
        <v>303</v>
      </c>
      <c r="I169" s="128">
        <v>71178000000</v>
      </c>
      <c r="J169" s="128" t="s">
        <v>30</v>
      </c>
      <c r="K169" s="131">
        <v>502727</v>
      </c>
      <c r="L169" s="143" t="s">
        <v>32</v>
      </c>
      <c r="M169" s="144" t="s">
        <v>26</v>
      </c>
      <c r="N169" s="128" t="s">
        <v>84</v>
      </c>
      <c r="O169" s="128" t="s">
        <v>40</v>
      </c>
      <c r="P169" s="35" t="s">
        <v>304</v>
      </c>
    </row>
    <row r="170" spans="1:16" s="65" customFormat="1" ht="47.25">
      <c r="A170" s="120">
        <v>145</v>
      </c>
      <c r="B170" s="120" t="s">
        <v>299</v>
      </c>
      <c r="C170" s="120" t="s">
        <v>299</v>
      </c>
      <c r="D170" s="121" t="s">
        <v>305</v>
      </c>
      <c r="E170" s="121" t="s">
        <v>306</v>
      </c>
      <c r="F170" s="120">
        <v>879</v>
      </c>
      <c r="G170" s="120" t="s">
        <v>123</v>
      </c>
      <c r="H170" s="123">
        <v>1</v>
      </c>
      <c r="I170" s="120">
        <v>71178000000</v>
      </c>
      <c r="J170" s="120" t="s">
        <v>30</v>
      </c>
      <c r="K170" s="124">
        <v>492000</v>
      </c>
      <c r="L170" s="140" t="s">
        <v>32</v>
      </c>
      <c r="M170" s="133" t="s">
        <v>26</v>
      </c>
      <c r="N170" s="120" t="s">
        <v>84</v>
      </c>
      <c r="O170" s="120" t="s">
        <v>40</v>
      </c>
      <c r="P170" s="35" t="s">
        <v>304</v>
      </c>
    </row>
    <row r="171" spans="1:16" s="65" customFormat="1" ht="75.75" customHeight="1">
      <c r="A171" s="16">
        <v>146</v>
      </c>
      <c r="B171" s="16" t="s">
        <v>299</v>
      </c>
      <c r="C171" s="16" t="s">
        <v>299</v>
      </c>
      <c r="D171" s="18" t="s">
        <v>307</v>
      </c>
      <c r="E171" s="18" t="s">
        <v>308</v>
      </c>
      <c r="F171" s="16">
        <v>879</v>
      </c>
      <c r="G171" s="16" t="s">
        <v>123</v>
      </c>
      <c r="H171" s="26">
        <v>1</v>
      </c>
      <c r="I171" s="16">
        <v>71178000000</v>
      </c>
      <c r="J171" s="16" t="s">
        <v>30</v>
      </c>
      <c r="K171" s="49">
        <v>128746</v>
      </c>
      <c r="L171" s="19" t="s">
        <v>32</v>
      </c>
      <c r="M171" s="28" t="s">
        <v>26</v>
      </c>
      <c r="N171" s="16" t="s">
        <v>84</v>
      </c>
      <c r="O171" s="16" t="s">
        <v>40</v>
      </c>
      <c r="P171" s="35" t="s">
        <v>304</v>
      </c>
    </row>
    <row r="172" spans="1:16" s="65" customFormat="1" ht="219" customHeight="1">
      <c r="A172" s="128">
        <v>147</v>
      </c>
      <c r="B172" s="151" t="s">
        <v>130</v>
      </c>
      <c r="C172" s="128" t="s">
        <v>274</v>
      </c>
      <c r="D172" s="149" t="s">
        <v>421</v>
      </c>
      <c r="E172" s="129" t="s">
        <v>334</v>
      </c>
      <c r="F172" s="128" t="s">
        <v>309</v>
      </c>
      <c r="G172" s="142" t="s">
        <v>310</v>
      </c>
      <c r="H172" s="142" t="s">
        <v>311</v>
      </c>
      <c r="I172" s="128">
        <v>71178000000</v>
      </c>
      <c r="J172" s="128" t="s">
        <v>30</v>
      </c>
      <c r="K172" s="131">
        <v>1240258</v>
      </c>
      <c r="L172" s="132" t="s">
        <v>32</v>
      </c>
      <c r="M172" s="144" t="s">
        <v>312</v>
      </c>
      <c r="N172" s="128" t="s">
        <v>84</v>
      </c>
      <c r="O172" s="128" t="s">
        <v>40</v>
      </c>
      <c r="P172" s="35" t="s">
        <v>261</v>
      </c>
    </row>
    <row r="173" spans="1:16" s="65" customFormat="1" ht="94.5">
      <c r="A173" s="128">
        <v>148</v>
      </c>
      <c r="B173" s="128" t="s">
        <v>85</v>
      </c>
      <c r="C173" s="128" t="s">
        <v>85</v>
      </c>
      <c r="D173" s="129" t="s">
        <v>313</v>
      </c>
      <c r="E173" s="129" t="s">
        <v>314</v>
      </c>
      <c r="F173" s="128">
        <v>879</v>
      </c>
      <c r="G173" s="128" t="s">
        <v>123</v>
      </c>
      <c r="H173" s="142">
        <v>1</v>
      </c>
      <c r="I173" s="128">
        <v>71178000000</v>
      </c>
      <c r="J173" s="128" t="s">
        <v>30</v>
      </c>
      <c r="K173" s="131">
        <v>267105</v>
      </c>
      <c r="L173" s="132" t="s">
        <v>32</v>
      </c>
      <c r="M173" s="128" t="s">
        <v>26</v>
      </c>
      <c r="N173" s="128" t="s">
        <v>84</v>
      </c>
      <c r="O173" s="128" t="s">
        <v>40</v>
      </c>
      <c r="P173" s="35" t="s">
        <v>237</v>
      </c>
    </row>
    <row r="174" spans="1:16" s="65" customFormat="1" ht="78.75" customHeight="1">
      <c r="A174" s="16">
        <v>149</v>
      </c>
      <c r="B174" s="16" t="s">
        <v>27</v>
      </c>
      <c r="C174" s="16" t="s">
        <v>27</v>
      </c>
      <c r="D174" s="18" t="s">
        <v>315</v>
      </c>
      <c r="E174" s="18" t="s">
        <v>29</v>
      </c>
      <c r="F174" s="16">
        <v>879</v>
      </c>
      <c r="G174" s="16" t="s">
        <v>123</v>
      </c>
      <c r="H174" s="26">
        <v>1</v>
      </c>
      <c r="I174" s="16">
        <v>71178000000</v>
      </c>
      <c r="J174" s="16" t="s">
        <v>30</v>
      </c>
      <c r="K174" s="49">
        <v>866733</v>
      </c>
      <c r="L174" s="21" t="s">
        <v>32</v>
      </c>
      <c r="M174" s="19" t="s">
        <v>100</v>
      </c>
      <c r="N174" s="16" t="s">
        <v>84</v>
      </c>
      <c r="O174" s="16" t="s">
        <v>40</v>
      </c>
      <c r="P174" s="35" t="s">
        <v>316</v>
      </c>
    </row>
    <row r="175" spans="1:16" s="65" customFormat="1" ht="72.75" customHeight="1">
      <c r="A175" s="16">
        <v>150</v>
      </c>
      <c r="B175" s="16" t="s">
        <v>27</v>
      </c>
      <c r="C175" s="16" t="s">
        <v>27</v>
      </c>
      <c r="D175" s="18" t="s">
        <v>317</v>
      </c>
      <c r="E175" s="18" t="s">
        <v>29</v>
      </c>
      <c r="F175" s="16">
        <v>879</v>
      </c>
      <c r="G175" s="16" t="s">
        <v>123</v>
      </c>
      <c r="H175" s="26">
        <v>1</v>
      </c>
      <c r="I175" s="16">
        <v>71178000000</v>
      </c>
      <c r="J175" s="16" t="s">
        <v>30</v>
      </c>
      <c r="K175" s="49">
        <v>2000000</v>
      </c>
      <c r="L175" s="21" t="s">
        <v>32</v>
      </c>
      <c r="M175" s="19" t="s">
        <v>100</v>
      </c>
      <c r="N175" s="16" t="s">
        <v>84</v>
      </c>
      <c r="O175" s="16" t="s">
        <v>40</v>
      </c>
      <c r="P175" s="35" t="s">
        <v>316</v>
      </c>
    </row>
    <row r="176" spans="1:16" s="65" customFormat="1" ht="69.75" customHeight="1">
      <c r="A176" s="16">
        <v>151</v>
      </c>
      <c r="B176" s="16" t="s">
        <v>71</v>
      </c>
      <c r="C176" s="16" t="s">
        <v>71</v>
      </c>
      <c r="D176" s="18" t="s">
        <v>318</v>
      </c>
      <c r="E176" s="18" t="s">
        <v>319</v>
      </c>
      <c r="F176" s="16">
        <v>879</v>
      </c>
      <c r="G176" s="16" t="s">
        <v>123</v>
      </c>
      <c r="H176" s="26">
        <v>1</v>
      </c>
      <c r="I176" s="16">
        <v>71178000000</v>
      </c>
      <c r="J176" s="16" t="s">
        <v>30</v>
      </c>
      <c r="K176" s="49">
        <v>116237</v>
      </c>
      <c r="L176" s="21" t="s">
        <v>32</v>
      </c>
      <c r="M176" s="16" t="s">
        <v>26</v>
      </c>
      <c r="N176" s="16" t="s">
        <v>84</v>
      </c>
      <c r="O176" s="16" t="s">
        <v>40</v>
      </c>
      <c r="P176" s="35" t="s">
        <v>237</v>
      </c>
    </row>
    <row r="177" spans="1:16" s="65" customFormat="1" ht="67.5" customHeight="1">
      <c r="A177" s="16">
        <v>152</v>
      </c>
      <c r="B177" s="16" t="s">
        <v>299</v>
      </c>
      <c r="C177" s="16" t="s">
        <v>299</v>
      </c>
      <c r="D177" s="18" t="s">
        <v>320</v>
      </c>
      <c r="E177" s="18" t="s">
        <v>321</v>
      </c>
      <c r="F177" s="16">
        <v>879</v>
      </c>
      <c r="G177" s="16" t="s">
        <v>123</v>
      </c>
      <c r="H177" s="26">
        <v>1</v>
      </c>
      <c r="I177" s="16">
        <v>71178000000</v>
      </c>
      <c r="J177" s="16" t="s">
        <v>30</v>
      </c>
      <c r="K177" s="49">
        <v>122211</v>
      </c>
      <c r="L177" s="21" t="s">
        <v>32</v>
      </c>
      <c r="M177" s="19" t="s">
        <v>26</v>
      </c>
      <c r="N177" s="16" t="s">
        <v>84</v>
      </c>
      <c r="O177" s="16" t="s">
        <v>40</v>
      </c>
      <c r="P177" s="35" t="s">
        <v>322</v>
      </c>
    </row>
    <row r="178" spans="1:16" s="65" customFormat="1" ht="63">
      <c r="A178" s="16">
        <v>153</v>
      </c>
      <c r="B178" s="16"/>
      <c r="C178" s="16"/>
      <c r="D178" s="18" t="s">
        <v>323</v>
      </c>
      <c r="E178" s="18" t="s">
        <v>314</v>
      </c>
      <c r="F178" s="16">
        <v>879</v>
      </c>
      <c r="G178" s="16" t="s">
        <v>123</v>
      </c>
      <c r="H178" s="26">
        <v>1</v>
      </c>
      <c r="I178" s="16">
        <v>71178000000</v>
      </c>
      <c r="J178" s="16" t="s">
        <v>30</v>
      </c>
      <c r="K178" s="49">
        <v>195063</v>
      </c>
      <c r="L178" s="21" t="s">
        <v>82</v>
      </c>
      <c r="M178" s="28" t="s">
        <v>105</v>
      </c>
      <c r="N178" s="16" t="s">
        <v>84</v>
      </c>
      <c r="O178" s="16" t="s">
        <v>40</v>
      </c>
      <c r="P178" s="35" t="s">
        <v>322</v>
      </c>
    </row>
    <row r="179" spans="1:16" s="65" customFormat="1" ht="76.5" customHeight="1">
      <c r="A179" s="16">
        <v>154</v>
      </c>
      <c r="B179" s="68" t="s">
        <v>27</v>
      </c>
      <c r="C179" s="18" t="s">
        <v>27</v>
      </c>
      <c r="D179" s="18" t="s">
        <v>324</v>
      </c>
      <c r="E179" s="18" t="s">
        <v>325</v>
      </c>
      <c r="F179" s="16">
        <v>879</v>
      </c>
      <c r="G179" s="16" t="s">
        <v>123</v>
      </c>
      <c r="H179" s="26">
        <v>1</v>
      </c>
      <c r="I179" s="18">
        <v>71178000000</v>
      </c>
      <c r="J179" s="16" t="s">
        <v>30</v>
      </c>
      <c r="K179" s="49">
        <v>867208</v>
      </c>
      <c r="L179" s="21" t="s">
        <v>82</v>
      </c>
      <c r="M179" s="28" t="s">
        <v>260</v>
      </c>
      <c r="N179" s="16" t="s">
        <v>84</v>
      </c>
      <c r="O179" s="16" t="s">
        <v>40</v>
      </c>
      <c r="P179" s="35" t="s">
        <v>261</v>
      </c>
    </row>
    <row r="180" spans="1:17" s="65" customFormat="1" ht="64.5" customHeight="1">
      <c r="A180" s="128">
        <v>155</v>
      </c>
      <c r="B180" s="128" t="s">
        <v>27</v>
      </c>
      <c r="C180" s="128" t="s">
        <v>27</v>
      </c>
      <c r="D180" s="129" t="s">
        <v>326</v>
      </c>
      <c r="E180" s="129" t="s">
        <v>327</v>
      </c>
      <c r="F180" s="128">
        <v>879</v>
      </c>
      <c r="G180" s="128" t="s">
        <v>123</v>
      </c>
      <c r="H180" s="142">
        <v>1</v>
      </c>
      <c r="I180" s="128">
        <v>71178000000</v>
      </c>
      <c r="J180" s="128" t="s">
        <v>30</v>
      </c>
      <c r="K180" s="131">
        <v>275000</v>
      </c>
      <c r="L180" s="132" t="s">
        <v>82</v>
      </c>
      <c r="M180" s="143" t="s">
        <v>105</v>
      </c>
      <c r="N180" s="128" t="s">
        <v>84</v>
      </c>
      <c r="O180" s="128" t="s">
        <v>40</v>
      </c>
      <c r="P180" s="35" t="s">
        <v>316</v>
      </c>
      <c r="Q180" s="65" t="s">
        <v>749</v>
      </c>
    </row>
    <row r="181" spans="1:16" s="65" customFormat="1" ht="78" customHeight="1">
      <c r="A181" s="16">
        <v>156</v>
      </c>
      <c r="B181" s="16" t="s">
        <v>120</v>
      </c>
      <c r="C181" s="16" t="s">
        <v>121</v>
      </c>
      <c r="D181" s="18" t="s">
        <v>328</v>
      </c>
      <c r="E181" s="18" t="s">
        <v>329</v>
      </c>
      <c r="F181" s="16">
        <v>366</v>
      </c>
      <c r="G181" s="16" t="s">
        <v>51</v>
      </c>
      <c r="H181" s="26">
        <v>1</v>
      </c>
      <c r="I181" s="16">
        <v>71178000000</v>
      </c>
      <c r="J181" s="16" t="s">
        <v>30</v>
      </c>
      <c r="K181" s="49">
        <v>2737500</v>
      </c>
      <c r="L181" s="21" t="s">
        <v>82</v>
      </c>
      <c r="M181" s="19" t="s">
        <v>105</v>
      </c>
      <c r="N181" s="16" t="s">
        <v>84</v>
      </c>
      <c r="O181" s="16" t="s">
        <v>40</v>
      </c>
      <c r="P181" s="35" t="s">
        <v>253</v>
      </c>
    </row>
    <row r="182" spans="1:16" s="65" customFormat="1" ht="82.5" customHeight="1">
      <c r="A182" s="16">
        <v>157</v>
      </c>
      <c r="B182" s="16" t="s">
        <v>27</v>
      </c>
      <c r="C182" s="16" t="s">
        <v>27</v>
      </c>
      <c r="D182" s="18" t="s">
        <v>330</v>
      </c>
      <c r="E182" s="18" t="s">
        <v>331</v>
      </c>
      <c r="F182" s="16">
        <v>879</v>
      </c>
      <c r="G182" s="16" t="s">
        <v>123</v>
      </c>
      <c r="H182" s="26">
        <v>1</v>
      </c>
      <c r="I182" s="16">
        <v>71178000000</v>
      </c>
      <c r="J182" s="16" t="s">
        <v>30</v>
      </c>
      <c r="K182" s="49">
        <v>325000</v>
      </c>
      <c r="L182" s="19" t="s">
        <v>52</v>
      </c>
      <c r="M182" s="19" t="s">
        <v>133</v>
      </c>
      <c r="N182" s="16" t="s">
        <v>84</v>
      </c>
      <c r="O182" s="16" t="s">
        <v>40</v>
      </c>
      <c r="P182" s="35" t="s">
        <v>316</v>
      </c>
    </row>
    <row r="183" spans="1:16" s="22" customFormat="1" ht="38.25">
      <c r="A183" s="16">
        <v>158</v>
      </c>
      <c r="B183" s="16" t="s">
        <v>243</v>
      </c>
      <c r="C183" s="16" t="s">
        <v>243</v>
      </c>
      <c r="D183" s="17" t="s">
        <v>422</v>
      </c>
      <c r="E183" s="17" t="s">
        <v>493</v>
      </c>
      <c r="F183" s="16">
        <v>796</v>
      </c>
      <c r="G183" s="16" t="s">
        <v>59</v>
      </c>
      <c r="H183" s="80" t="s">
        <v>494</v>
      </c>
      <c r="I183" s="16">
        <v>71178000000</v>
      </c>
      <c r="J183" s="16" t="s">
        <v>30</v>
      </c>
      <c r="K183" s="49">
        <v>437084</v>
      </c>
      <c r="L183" s="19" t="s">
        <v>32</v>
      </c>
      <c r="M183" s="16" t="s">
        <v>26</v>
      </c>
      <c r="N183" s="16" t="s">
        <v>653</v>
      </c>
      <c r="O183" s="1" t="s">
        <v>653</v>
      </c>
      <c r="P183" s="35" t="s">
        <v>288</v>
      </c>
    </row>
    <row r="184" spans="1:16" s="82" customFormat="1" ht="56.25">
      <c r="A184" s="128">
        <v>159</v>
      </c>
      <c r="B184" s="145" t="s">
        <v>138</v>
      </c>
      <c r="C184" s="145" t="s">
        <v>138</v>
      </c>
      <c r="D184" s="146" t="s">
        <v>645</v>
      </c>
      <c r="E184" s="146" t="s">
        <v>646</v>
      </c>
      <c r="F184" s="145">
        <v>168</v>
      </c>
      <c r="G184" s="145" t="s">
        <v>647</v>
      </c>
      <c r="H184" s="145">
        <v>2.5</v>
      </c>
      <c r="I184" s="145">
        <v>71178000000</v>
      </c>
      <c r="J184" s="128" t="s">
        <v>30</v>
      </c>
      <c r="K184" s="147">
        <v>364584</v>
      </c>
      <c r="L184" s="169" t="s">
        <v>32</v>
      </c>
      <c r="M184" s="145" t="s">
        <v>164</v>
      </c>
      <c r="N184" s="128" t="s">
        <v>653</v>
      </c>
      <c r="O184" s="148" t="s">
        <v>653</v>
      </c>
      <c r="P184" s="33" t="s">
        <v>648</v>
      </c>
    </row>
    <row r="185" spans="1:16" s="82" customFormat="1" ht="56.25">
      <c r="A185" s="128">
        <v>160</v>
      </c>
      <c r="B185" s="145" t="s">
        <v>115</v>
      </c>
      <c r="C185" s="145" t="s">
        <v>115</v>
      </c>
      <c r="D185" s="146" t="s">
        <v>657</v>
      </c>
      <c r="E185" s="146" t="s">
        <v>651</v>
      </c>
      <c r="F185" s="145">
        <v>166</v>
      </c>
      <c r="G185" s="128" t="s">
        <v>146</v>
      </c>
      <c r="H185" s="145">
        <v>2938</v>
      </c>
      <c r="I185" s="145">
        <v>71178000000</v>
      </c>
      <c r="J185" s="128" t="s">
        <v>30</v>
      </c>
      <c r="K185" s="147">
        <v>246670</v>
      </c>
      <c r="L185" s="169" t="s">
        <v>82</v>
      </c>
      <c r="M185" s="145" t="s">
        <v>652</v>
      </c>
      <c r="N185" s="128" t="s">
        <v>653</v>
      </c>
      <c r="O185" s="148" t="s">
        <v>653</v>
      </c>
      <c r="P185" s="33" t="s">
        <v>648</v>
      </c>
    </row>
    <row r="186" spans="1:16" s="82" customFormat="1" ht="63">
      <c r="A186" s="128">
        <v>161</v>
      </c>
      <c r="B186" s="145" t="s">
        <v>138</v>
      </c>
      <c r="C186" s="145" t="s">
        <v>138</v>
      </c>
      <c r="D186" s="146" t="s">
        <v>658</v>
      </c>
      <c r="E186" s="146" t="s">
        <v>649</v>
      </c>
      <c r="F186" s="145">
        <v>168</v>
      </c>
      <c r="G186" s="145" t="s">
        <v>647</v>
      </c>
      <c r="H186" s="145">
        <v>10</v>
      </c>
      <c r="I186" s="145">
        <v>71178000000</v>
      </c>
      <c r="J186" s="128" t="s">
        <v>30</v>
      </c>
      <c r="K186" s="147">
        <v>488333</v>
      </c>
      <c r="L186" s="145" t="s">
        <v>52</v>
      </c>
      <c r="M186" s="145" t="s">
        <v>650</v>
      </c>
      <c r="N186" s="128" t="s">
        <v>653</v>
      </c>
      <c r="O186" s="148" t="s">
        <v>653</v>
      </c>
      <c r="P186" s="33" t="s">
        <v>648</v>
      </c>
    </row>
    <row r="187" spans="1:16" s="82" customFormat="1" ht="78.75">
      <c r="A187" s="120">
        <v>162</v>
      </c>
      <c r="B187" s="172" t="s">
        <v>56</v>
      </c>
      <c r="C187" s="172" t="s">
        <v>752</v>
      </c>
      <c r="D187" s="173" t="s">
        <v>693</v>
      </c>
      <c r="E187" s="173" t="s">
        <v>694</v>
      </c>
      <c r="F187" s="120">
        <v>796</v>
      </c>
      <c r="G187" s="174" t="s">
        <v>59</v>
      </c>
      <c r="H187" s="174">
        <v>1</v>
      </c>
      <c r="I187" s="174">
        <v>71178000000</v>
      </c>
      <c r="J187" s="120" t="s">
        <v>30</v>
      </c>
      <c r="K187" s="175">
        <f>190000/1.2</f>
        <v>158333.33333333334</v>
      </c>
      <c r="L187" s="174" t="s">
        <v>82</v>
      </c>
      <c r="M187" s="174" t="s">
        <v>134</v>
      </c>
      <c r="N187" s="120" t="s">
        <v>653</v>
      </c>
      <c r="O187" s="135" t="s">
        <v>653</v>
      </c>
      <c r="P187" s="93" t="s">
        <v>322</v>
      </c>
    </row>
    <row r="188" spans="1:16" s="82" customFormat="1" ht="63">
      <c r="A188" s="29">
        <v>163</v>
      </c>
      <c r="B188" s="84" t="s">
        <v>57</v>
      </c>
      <c r="C188" s="84" t="s">
        <v>700</v>
      </c>
      <c r="D188" s="83" t="s">
        <v>695</v>
      </c>
      <c r="E188" s="83" t="s">
        <v>713</v>
      </c>
      <c r="F188" s="29">
        <v>796</v>
      </c>
      <c r="G188" s="84" t="s">
        <v>59</v>
      </c>
      <c r="H188" s="84">
        <v>1</v>
      </c>
      <c r="I188" s="84">
        <v>71178000000</v>
      </c>
      <c r="J188" s="29" t="s">
        <v>30</v>
      </c>
      <c r="K188" s="85">
        <f>135000/1.2</f>
        <v>112500</v>
      </c>
      <c r="L188" s="84" t="s">
        <v>82</v>
      </c>
      <c r="M188" s="84" t="s">
        <v>134</v>
      </c>
      <c r="N188" s="16" t="s">
        <v>653</v>
      </c>
      <c r="O188" s="1" t="s">
        <v>653</v>
      </c>
      <c r="P188" s="33"/>
    </row>
    <row r="189" spans="1:16" s="82" customFormat="1" ht="47.25">
      <c r="A189" s="29">
        <v>164</v>
      </c>
      <c r="B189" s="84" t="s">
        <v>61</v>
      </c>
      <c r="C189" s="84" t="s">
        <v>62</v>
      </c>
      <c r="D189" s="83" t="s">
        <v>701</v>
      </c>
      <c r="E189" s="83" t="s">
        <v>713</v>
      </c>
      <c r="F189" s="29">
        <v>796</v>
      </c>
      <c r="G189" s="84" t="s">
        <v>59</v>
      </c>
      <c r="H189" s="84">
        <v>1</v>
      </c>
      <c r="I189" s="84">
        <v>71178000000</v>
      </c>
      <c r="J189" s="29" t="s">
        <v>30</v>
      </c>
      <c r="K189" s="85">
        <f>125000/1.2</f>
        <v>104166.66666666667</v>
      </c>
      <c r="L189" s="84" t="s">
        <v>82</v>
      </c>
      <c r="M189" s="84" t="s">
        <v>134</v>
      </c>
      <c r="N189" s="16" t="s">
        <v>653</v>
      </c>
      <c r="O189" s="1" t="s">
        <v>653</v>
      </c>
      <c r="P189" s="33"/>
    </row>
    <row r="190" spans="1:16" s="82" customFormat="1" ht="45" customHeight="1">
      <c r="A190" s="29">
        <v>165</v>
      </c>
      <c r="B190" s="75" t="s">
        <v>130</v>
      </c>
      <c r="C190" s="75" t="s">
        <v>274</v>
      </c>
      <c r="D190" s="83" t="s">
        <v>702</v>
      </c>
      <c r="E190" s="94" t="s">
        <v>703</v>
      </c>
      <c r="F190" s="29">
        <v>796</v>
      </c>
      <c r="G190" s="84" t="s">
        <v>59</v>
      </c>
      <c r="H190" s="84">
        <v>1</v>
      </c>
      <c r="I190" s="84">
        <v>71178000000</v>
      </c>
      <c r="J190" s="29" t="s">
        <v>30</v>
      </c>
      <c r="K190" s="85">
        <f>6000000/1.2</f>
        <v>5000000</v>
      </c>
      <c r="L190" s="84" t="s">
        <v>52</v>
      </c>
      <c r="M190" s="86" t="s">
        <v>133</v>
      </c>
      <c r="N190" s="16" t="s">
        <v>653</v>
      </c>
      <c r="O190" s="1" t="s">
        <v>653</v>
      </c>
      <c r="P190" s="33"/>
    </row>
    <row r="191" spans="1:16" s="82" customFormat="1" ht="63">
      <c r="A191" s="29">
        <v>166</v>
      </c>
      <c r="B191" s="29" t="s">
        <v>224</v>
      </c>
      <c r="C191" s="29" t="s">
        <v>232</v>
      </c>
      <c r="D191" s="87" t="s">
        <v>704</v>
      </c>
      <c r="E191" s="87" t="s">
        <v>225</v>
      </c>
      <c r="F191" s="29">
        <v>796</v>
      </c>
      <c r="G191" s="84" t="s">
        <v>59</v>
      </c>
      <c r="H191" s="84">
        <v>3</v>
      </c>
      <c r="I191" s="84">
        <v>71178000000</v>
      </c>
      <c r="J191" s="29" t="s">
        <v>30</v>
      </c>
      <c r="K191" s="85">
        <f>265000/1.2</f>
        <v>220833.33333333334</v>
      </c>
      <c r="L191" s="84" t="s">
        <v>82</v>
      </c>
      <c r="M191" s="84" t="s">
        <v>134</v>
      </c>
      <c r="N191" s="16" t="s">
        <v>653</v>
      </c>
      <c r="O191" s="1" t="s">
        <v>653</v>
      </c>
      <c r="P191" s="33"/>
    </row>
    <row r="192" spans="1:17" s="82" customFormat="1" ht="63">
      <c r="A192" s="128">
        <v>167</v>
      </c>
      <c r="B192" s="145" t="s">
        <v>151</v>
      </c>
      <c r="C192" s="145" t="s">
        <v>706</v>
      </c>
      <c r="D192" s="146" t="s">
        <v>705</v>
      </c>
      <c r="E192" s="129" t="s">
        <v>516</v>
      </c>
      <c r="F192" s="128">
        <v>796</v>
      </c>
      <c r="G192" s="145" t="s">
        <v>59</v>
      </c>
      <c r="H192" s="145">
        <v>2</v>
      </c>
      <c r="I192" s="145">
        <v>71178000000</v>
      </c>
      <c r="J192" s="128" t="s">
        <v>30</v>
      </c>
      <c r="K192" s="147">
        <f>565000/1.2</f>
        <v>470833.3333333334</v>
      </c>
      <c r="L192" s="145" t="s">
        <v>52</v>
      </c>
      <c r="M192" s="143" t="s">
        <v>133</v>
      </c>
      <c r="N192" s="128" t="s">
        <v>653</v>
      </c>
      <c r="O192" s="148" t="s">
        <v>653</v>
      </c>
      <c r="Q192" s="9" t="s">
        <v>753</v>
      </c>
    </row>
    <row r="193" spans="1:16" s="82" customFormat="1" ht="47.25">
      <c r="A193" s="29">
        <v>168</v>
      </c>
      <c r="B193" s="84" t="s">
        <v>173</v>
      </c>
      <c r="C193" s="84" t="s">
        <v>173</v>
      </c>
      <c r="D193" s="83" t="s">
        <v>714</v>
      </c>
      <c r="E193" s="92" t="s">
        <v>707</v>
      </c>
      <c r="F193" s="29">
        <v>796</v>
      </c>
      <c r="G193" s="84" t="s">
        <v>59</v>
      </c>
      <c r="H193" s="84">
        <v>1</v>
      </c>
      <c r="I193" s="84">
        <v>71178000000</v>
      </c>
      <c r="J193" s="29" t="s">
        <v>30</v>
      </c>
      <c r="K193" s="85">
        <f>160000/1.2</f>
        <v>133333.33333333334</v>
      </c>
      <c r="L193" s="84" t="s">
        <v>82</v>
      </c>
      <c r="M193" s="84" t="s">
        <v>134</v>
      </c>
      <c r="N193" s="16" t="s">
        <v>653</v>
      </c>
      <c r="O193" s="1" t="s">
        <v>653</v>
      </c>
      <c r="P193" s="93" t="s">
        <v>708</v>
      </c>
    </row>
    <row r="194" spans="1:16" s="82" customFormat="1" ht="47.25">
      <c r="A194" s="29">
        <v>169</v>
      </c>
      <c r="B194" s="29" t="s">
        <v>57</v>
      </c>
      <c r="C194" s="29" t="s">
        <v>177</v>
      </c>
      <c r="D194" s="83" t="s">
        <v>709</v>
      </c>
      <c r="E194" s="87" t="s">
        <v>710</v>
      </c>
      <c r="F194" s="29">
        <v>796</v>
      </c>
      <c r="G194" s="84" t="s">
        <v>59</v>
      </c>
      <c r="H194" s="84">
        <v>1</v>
      </c>
      <c r="I194" s="84">
        <v>71178000000</v>
      </c>
      <c r="J194" s="29" t="s">
        <v>30</v>
      </c>
      <c r="K194" s="85">
        <f>125000/1.2</f>
        <v>104166.66666666667</v>
      </c>
      <c r="L194" s="84" t="s">
        <v>82</v>
      </c>
      <c r="M194" s="84" t="s">
        <v>134</v>
      </c>
      <c r="N194" s="16" t="s">
        <v>653</v>
      </c>
      <c r="O194" s="1" t="s">
        <v>653</v>
      </c>
      <c r="P194" s="33"/>
    </row>
    <row r="195" spans="1:16" s="82" customFormat="1" ht="51">
      <c r="A195" s="29">
        <v>170</v>
      </c>
      <c r="B195" s="91" t="s">
        <v>353</v>
      </c>
      <c r="C195" s="91" t="s">
        <v>354</v>
      </c>
      <c r="D195" s="83" t="s">
        <v>711</v>
      </c>
      <c r="E195" s="92" t="s">
        <v>694</v>
      </c>
      <c r="F195" s="29">
        <v>796</v>
      </c>
      <c r="G195" s="84" t="s">
        <v>59</v>
      </c>
      <c r="H195" s="84">
        <v>1</v>
      </c>
      <c r="I195" s="84">
        <v>71178000000</v>
      </c>
      <c r="J195" s="29" t="s">
        <v>30</v>
      </c>
      <c r="K195" s="85">
        <f>190000/1.2</f>
        <v>158333.33333333334</v>
      </c>
      <c r="L195" s="84" t="s">
        <v>32</v>
      </c>
      <c r="M195" s="84" t="s">
        <v>60</v>
      </c>
      <c r="N195" s="16" t="s">
        <v>653</v>
      </c>
      <c r="O195" s="1" t="s">
        <v>653</v>
      </c>
      <c r="P195" s="33"/>
    </row>
    <row r="196" spans="1:16" s="82" customFormat="1" ht="47.25">
      <c r="A196" s="29">
        <v>171</v>
      </c>
      <c r="B196" s="91" t="s">
        <v>353</v>
      </c>
      <c r="C196" s="91" t="s">
        <v>432</v>
      </c>
      <c r="D196" s="83" t="s">
        <v>712</v>
      </c>
      <c r="E196" s="87" t="s">
        <v>516</v>
      </c>
      <c r="F196" s="29">
        <v>796</v>
      </c>
      <c r="G196" s="84" t="s">
        <v>59</v>
      </c>
      <c r="H196" s="84" t="s">
        <v>692</v>
      </c>
      <c r="I196" s="84">
        <v>71178000000</v>
      </c>
      <c r="J196" s="29" t="s">
        <v>30</v>
      </c>
      <c r="K196" s="85">
        <f>500000/1.2</f>
        <v>416666.6666666667</v>
      </c>
      <c r="L196" s="84" t="s">
        <v>82</v>
      </c>
      <c r="M196" s="84" t="s">
        <v>134</v>
      </c>
      <c r="N196" s="16" t="s">
        <v>653</v>
      </c>
      <c r="O196" s="1" t="s">
        <v>653</v>
      </c>
      <c r="P196" s="33"/>
    </row>
    <row r="197" spans="1:16" s="22" customFormat="1" ht="40.5">
      <c r="A197" s="100"/>
      <c r="B197" s="101"/>
      <c r="C197" s="101"/>
      <c r="D197" s="102"/>
      <c r="E197" s="103" t="s">
        <v>411</v>
      </c>
      <c r="F197" s="104"/>
      <c r="G197" s="104"/>
      <c r="H197" s="104"/>
      <c r="I197" s="101"/>
      <c r="J197" s="101"/>
      <c r="K197" s="106"/>
      <c r="L197" s="101"/>
      <c r="M197" s="101"/>
      <c r="N197" s="101"/>
      <c r="O197" s="101"/>
      <c r="P197" s="35"/>
    </row>
    <row r="198" spans="1:16" s="22" customFormat="1" ht="126">
      <c r="A198" s="28">
        <v>172</v>
      </c>
      <c r="B198" s="16" t="s">
        <v>130</v>
      </c>
      <c r="C198" s="16" t="s">
        <v>131</v>
      </c>
      <c r="D198" s="18" t="s">
        <v>499</v>
      </c>
      <c r="E198" s="18" t="s">
        <v>498</v>
      </c>
      <c r="F198" s="16">
        <v>796</v>
      </c>
      <c r="G198" s="16" t="s">
        <v>59</v>
      </c>
      <c r="H198" s="23">
        <v>15</v>
      </c>
      <c r="I198" s="16">
        <v>10215572000</v>
      </c>
      <c r="J198" s="1" t="s">
        <v>28</v>
      </c>
      <c r="K198" s="49">
        <v>375000</v>
      </c>
      <c r="L198" s="16" t="s">
        <v>32</v>
      </c>
      <c r="M198" s="16" t="s">
        <v>134</v>
      </c>
      <c r="N198" s="16" t="s">
        <v>48</v>
      </c>
      <c r="O198" s="16" t="s">
        <v>49</v>
      </c>
      <c r="P198" s="37" t="s">
        <v>347</v>
      </c>
    </row>
    <row r="199" spans="1:16" s="22" customFormat="1" ht="63.75">
      <c r="A199" s="133">
        <v>173</v>
      </c>
      <c r="B199" s="120" t="s">
        <v>335</v>
      </c>
      <c r="C199" s="120" t="s">
        <v>335</v>
      </c>
      <c r="D199" s="134" t="s">
        <v>336</v>
      </c>
      <c r="E199" s="121" t="s">
        <v>337</v>
      </c>
      <c r="F199" s="120">
        <v>796</v>
      </c>
      <c r="G199" s="120" t="s">
        <v>59</v>
      </c>
      <c r="H199" s="120">
        <v>1260</v>
      </c>
      <c r="I199" s="120">
        <v>10215572000</v>
      </c>
      <c r="J199" s="135" t="s">
        <v>28</v>
      </c>
      <c r="K199" s="124">
        <v>3654000</v>
      </c>
      <c r="L199" s="120" t="s">
        <v>32</v>
      </c>
      <c r="M199" s="120" t="s">
        <v>100</v>
      </c>
      <c r="N199" s="120" t="s">
        <v>48</v>
      </c>
      <c r="O199" s="120" t="s">
        <v>49</v>
      </c>
      <c r="P199" s="37" t="s">
        <v>548</v>
      </c>
    </row>
    <row r="200" spans="1:16" s="22" customFormat="1" ht="126">
      <c r="A200" s="28">
        <v>174</v>
      </c>
      <c r="B200" s="21" t="s">
        <v>339</v>
      </c>
      <c r="C200" s="21" t="s">
        <v>339</v>
      </c>
      <c r="D200" s="18" t="s">
        <v>423</v>
      </c>
      <c r="E200" s="18" t="s">
        <v>688</v>
      </c>
      <c r="F200" s="16">
        <v>879</v>
      </c>
      <c r="G200" s="16" t="s">
        <v>123</v>
      </c>
      <c r="H200" s="23">
        <v>1</v>
      </c>
      <c r="I200" s="16">
        <v>10215572000</v>
      </c>
      <c r="J200" s="1" t="s">
        <v>28</v>
      </c>
      <c r="K200" s="49">
        <v>150000</v>
      </c>
      <c r="L200" s="16" t="s">
        <v>32</v>
      </c>
      <c r="M200" s="16" t="s">
        <v>107</v>
      </c>
      <c r="N200" s="16" t="s">
        <v>48</v>
      </c>
      <c r="O200" s="16" t="s">
        <v>49</v>
      </c>
      <c r="P200" s="37" t="s">
        <v>338</v>
      </c>
    </row>
    <row r="201" spans="1:16" s="22" customFormat="1" ht="73.5" customHeight="1">
      <c r="A201" s="133">
        <v>175</v>
      </c>
      <c r="B201" s="120" t="s">
        <v>181</v>
      </c>
      <c r="C201" s="120" t="s">
        <v>182</v>
      </c>
      <c r="D201" s="121" t="s">
        <v>340</v>
      </c>
      <c r="E201" s="121" t="s">
        <v>689</v>
      </c>
      <c r="F201" s="120">
        <v>166</v>
      </c>
      <c r="G201" s="120" t="s">
        <v>146</v>
      </c>
      <c r="H201" s="120">
        <v>3300</v>
      </c>
      <c r="I201" s="120">
        <v>10215572000</v>
      </c>
      <c r="J201" s="135" t="s">
        <v>28</v>
      </c>
      <c r="K201" s="124">
        <v>209000</v>
      </c>
      <c r="L201" s="120" t="s">
        <v>32</v>
      </c>
      <c r="M201" s="120" t="s">
        <v>100</v>
      </c>
      <c r="N201" s="120" t="s">
        <v>48</v>
      </c>
      <c r="O201" s="120" t="s">
        <v>49</v>
      </c>
      <c r="P201" s="37" t="s">
        <v>341</v>
      </c>
    </row>
    <row r="202" spans="1:16" s="22" customFormat="1" ht="75" customHeight="1">
      <c r="A202" s="133">
        <v>176</v>
      </c>
      <c r="B202" s="120" t="s">
        <v>181</v>
      </c>
      <c r="C202" s="120" t="s">
        <v>182</v>
      </c>
      <c r="D202" s="121" t="s">
        <v>342</v>
      </c>
      <c r="E202" s="121" t="s">
        <v>689</v>
      </c>
      <c r="F202" s="120">
        <v>166</v>
      </c>
      <c r="G202" s="120" t="s">
        <v>146</v>
      </c>
      <c r="H202" s="133">
        <v>3300</v>
      </c>
      <c r="I202" s="120">
        <v>10215572000</v>
      </c>
      <c r="J202" s="135" t="s">
        <v>28</v>
      </c>
      <c r="K202" s="124">
        <v>207350</v>
      </c>
      <c r="L202" s="120" t="s">
        <v>32</v>
      </c>
      <c r="M202" s="120" t="s">
        <v>100</v>
      </c>
      <c r="N202" s="120" t="s">
        <v>48</v>
      </c>
      <c r="O202" s="120" t="s">
        <v>49</v>
      </c>
      <c r="P202" s="37" t="s">
        <v>341</v>
      </c>
    </row>
    <row r="203" spans="1:16" s="22" customFormat="1" ht="75" customHeight="1">
      <c r="A203" s="133">
        <v>177</v>
      </c>
      <c r="B203" s="120" t="s">
        <v>57</v>
      </c>
      <c r="C203" s="120" t="s">
        <v>132</v>
      </c>
      <c r="D203" s="134" t="s">
        <v>343</v>
      </c>
      <c r="E203" s="121" t="s">
        <v>515</v>
      </c>
      <c r="F203" s="120">
        <v>796</v>
      </c>
      <c r="G203" s="120" t="s">
        <v>59</v>
      </c>
      <c r="H203" s="120">
        <v>1</v>
      </c>
      <c r="I203" s="120">
        <v>10215572000</v>
      </c>
      <c r="J203" s="135" t="s">
        <v>28</v>
      </c>
      <c r="K203" s="124">
        <f>440000*0+420670</f>
        <v>420670</v>
      </c>
      <c r="L203" s="120" t="s">
        <v>32</v>
      </c>
      <c r="M203" s="120" t="s">
        <v>100</v>
      </c>
      <c r="N203" s="120" t="s">
        <v>48</v>
      </c>
      <c r="O203" s="120" t="s">
        <v>49</v>
      </c>
      <c r="P203" s="35" t="s">
        <v>338</v>
      </c>
    </row>
    <row r="204" spans="1:16" s="22" customFormat="1" ht="299.25">
      <c r="A204" s="133">
        <v>178</v>
      </c>
      <c r="B204" s="120" t="s">
        <v>89</v>
      </c>
      <c r="C204" s="120" t="s">
        <v>128</v>
      </c>
      <c r="D204" s="134" t="s">
        <v>249</v>
      </c>
      <c r="E204" s="121" t="s">
        <v>424</v>
      </c>
      <c r="F204" s="134" t="s">
        <v>344</v>
      </c>
      <c r="G204" s="120" t="s">
        <v>654</v>
      </c>
      <c r="H204" s="126"/>
      <c r="I204" s="120">
        <v>10215572000</v>
      </c>
      <c r="J204" s="135" t="s">
        <v>28</v>
      </c>
      <c r="K204" s="124">
        <v>1109300</v>
      </c>
      <c r="L204" s="120" t="s">
        <v>32</v>
      </c>
      <c r="M204" s="120" t="s">
        <v>100</v>
      </c>
      <c r="N204" s="120" t="s">
        <v>48</v>
      </c>
      <c r="O204" s="120" t="s">
        <v>49</v>
      </c>
      <c r="P204" s="37" t="s">
        <v>338</v>
      </c>
    </row>
    <row r="205" spans="1:16" s="22" customFormat="1" ht="78" customHeight="1">
      <c r="A205" s="133">
        <v>179</v>
      </c>
      <c r="B205" s="125" t="s">
        <v>130</v>
      </c>
      <c r="C205" s="125" t="s">
        <v>345</v>
      </c>
      <c r="D205" s="121" t="s">
        <v>346</v>
      </c>
      <c r="E205" s="121" t="s">
        <v>425</v>
      </c>
      <c r="F205" s="120">
        <v>796</v>
      </c>
      <c r="G205" s="120" t="s">
        <v>59</v>
      </c>
      <c r="H205" s="126">
        <v>1</v>
      </c>
      <c r="I205" s="120">
        <v>10215572000</v>
      </c>
      <c r="J205" s="135" t="s">
        <v>28</v>
      </c>
      <c r="K205" s="124">
        <v>165000</v>
      </c>
      <c r="L205" s="120" t="s">
        <v>32</v>
      </c>
      <c r="M205" s="120" t="s">
        <v>102</v>
      </c>
      <c r="N205" s="120" t="s">
        <v>48</v>
      </c>
      <c r="O205" s="120" t="s">
        <v>49</v>
      </c>
      <c r="P205" s="37" t="s">
        <v>347</v>
      </c>
    </row>
    <row r="206" spans="1:16" s="22" customFormat="1" ht="81" customHeight="1">
      <c r="A206" s="28">
        <v>180</v>
      </c>
      <c r="B206" s="16" t="s">
        <v>335</v>
      </c>
      <c r="C206" s="16" t="s">
        <v>335</v>
      </c>
      <c r="D206" s="17" t="s">
        <v>348</v>
      </c>
      <c r="E206" s="18" t="s">
        <v>426</v>
      </c>
      <c r="F206" s="16">
        <v>796</v>
      </c>
      <c r="G206" s="16" t="s">
        <v>59</v>
      </c>
      <c r="H206" s="23">
        <v>1</v>
      </c>
      <c r="I206" s="16">
        <v>10215572000</v>
      </c>
      <c r="J206" s="1" t="s">
        <v>28</v>
      </c>
      <c r="K206" s="49">
        <v>133333</v>
      </c>
      <c r="L206" s="16" t="s">
        <v>82</v>
      </c>
      <c r="M206" s="16" t="s">
        <v>60</v>
      </c>
      <c r="N206" s="16" t="s">
        <v>48</v>
      </c>
      <c r="O206" s="16" t="s">
        <v>49</v>
      </c>
      <c r="P206" s="37" t="s">
        <v>341</v>
      </c>
    </row>
    <row r="207" spans="1:16" s="22" customFormat="1" ht="126">
      <c r="A207" s="28">
        <v>181</v>
      </c>
      <c r="B207" s="16" t="s">
        <v>293</v>
      </c>
      <c r="C207" s="16" t="s">
        <v>293</v>
      </c>
      <c r="D207" s="17" t="s">
        <v>349</v>
      </c>
      <c r="E207" s="18" t="s">
        <v>350</v>
      </c>
      <c r="F207" s="16">
        <v>796</v>
      </c>
      <c r="G207" s="16" t="s">
        <v>59</v>
      </c>
      <c r="H207" s="16">
        <v>1</v>
      </c>
      <c r="I207" s="16">
        <v>10215572000</v>
      </c>
      <c r="J207" s="1" t="s">
        <v>28</v>
      </c>
      <c r="K207" s="49">
        <v>2200000</v>
      </c>
      <c r="L207" s="19" t="s">
        <v>52</v>
      </c>
      <c r="M207" s="16" t="s">
        <v>351</v>
      </c>
      <c r="N207" s="16" t="s">
        <v>84</v>
      </c>
      <c r="O207" s="16" t="s">
        <v>40</v>
      </c>
      <c r="P207" s="37" t="s">
        <v>352</v>
      </c>
    </row>
    <row r="208" spans="1:16" s="22" customFormat="1" ht="69" customHeight="1">
      <c r="A208" s="28">
        <v>182</v>
      </c>
      <c r="B208" s="16" t="s">
        <v>353</v>
      </c>
      <c r="C208" s="16" t="s">
        <v>354</v>
      </c>
      <c r="D208" s="18" t="s">
        <v>427</v>
      </c>
      <c r="E208" s="18" t="s">
        <v>516</v>
      </c>
      <c r="F208" s="16">
        <v>796</v>
      </c>
      <c r="G208" s="16" t="s">
        <v>59</v>
      </c>
      <c r="H208" s="16">
        <v>2</v>
      </c>
      <c r="I208" s="16">
        <v>10215572000</v>
      </c>
      <c r="J208" s="1" t="s">
        <v>28</v>
      </c>
      <c r="K208" s="49">
        <v>104800</v>
      </c>
      <c r="L208" s="16" t="s">
        <v>32</v>
      </c>
      <c r="M208" s="16" t="s">
        <v>107</v>
      </c>
      <c r="N208" s="16" t="s">
        <v>84</v>
      </c>
      <c r="O208" s="16" t="s">
        <v>40</v>
      </c>
      <c r="P208" s="37" t="s">
        <v>352</v>
      </c>
    </row>
    <row r="209" spans="1:16" s="22" customFormat="1" ht="141.75">
      <c r="A209" s="144">
        <v>183</v>
      </c>
      <c r="B209" s="128" t="s">
        <v>27</v>
      </c>
      <c r="C209" s="128" t="s">
        <v>27</v>
      </c>
      <c r="D209" s="129" t="s">
        <v>355</v>
      </c>
      <c r="E209" s="129" t="s">
        <v>356</v>
      </c>
      <c r="F209" s="128">
        <v>879</v>
      </c>
      <c r="G209" s="128" t="s">
        <v>123</v>
      </c>
      <c r="H209" s="156">
        <v>1</v>
      </c>
      <c r="I209" s="128">
        <v>10215572000</v>
      </c>
      <c r="J209" s="148" t="s">
        <v>28</v>
      </c>
      <c r="K209" s="131">
        <f>5500000*0+5192400</f>
        <v>5192400</v>
      </c>
      <c r="L209" s="128" t="s">
        <v>32</v>
      </c>
      <c r="M209" s="143" t="s">
        <v>107</v>
      </c>
      <c r="N209" s="128" t="s">
        <v>84</v>
      </c>
      <c r="O209" s="128" t="s">
        <v>40</v>
      </c>
      <c r="P209" s="37" t="s">
        <v>347</v>
      </c>
    </row>
    <row r="210" spans="1:16" s="22" customFormat="1" ht="78.75">
      <c r="A210" s="28">
        <v>184</v>
      </c>
      <c r="B210" s="21" t="s">
        <v>130</v>
      </c>
      <c r="C210" s="21" t="s">
        <v>345</v>
      </c>
      <c r="D210" s="18" t="s">
        <v>428</v>
      </c>
      <c r="E210" s="18" t="s">
        <v>357</v>
      </c>
      <c r="F210" s="16">
        <v>879</v>
      </c>
      <c r="G210" s="16" t="s">
        <v>123</v>
      </c>
      <c r="H210" s="23">
        <v>1</v>
      </c>
      <c r="I210" s="16">
        <v>10215572000</v>
      </c>
      <c r="J210" s="1" t="s">
        <v>28</v>
      </c>
      <c r="K210" s="49">
        <v>450000</v>
      </c>
      <c r="L210" s="16" t="s">
        <v>32</v>
      </c>
      <c r="M210" s="19" t="s">
        <v>134</v>
      </c>
      <c r="N210" s="16" t="s">
        <v>84</v>
      </c>
      <c r="O210" s="16" t="s">
        <v>40</v>
      </c>
      <c r="P210" s="37" t="s">
        <v>347</v>
      </c>
    </row>
    <row r="211" spans="1:16" s="22" customFormat="1" ht="63.75">
      <c r="A211" s="28">
        <v>185</v>
      </c>
      <c r="B211" s="16" t="s">
        <v>42</v>
      </c>
      <c r="C211" s="16" t="s">
        <v>358</v>
      </c>
      <c r="D211" s="18" t="s">
        <v>359</v>
      </c>
      <c r="E211" s="18" t="s">
        <v>429</v>
      </c>
      <c r="F211" s="16">
        <v>796</v>
      </c>
      <c r="G211" s="16" t="s">
        <v>59</v>
      </c>
      <c r="H211" s="23">
        <v>1</v>
      </c>
      <c r="I211" s="16">
        <v>10215572000</v>
      </c>
      <c r="J211" s="1" t="s">
        <v>28</v>
      </c>
      <c r="K211" s="49">
        <v>450000</v>
      </c>
      <c r="L211" s="16" t="s">
        <v>32</v>
      </c>
      <c r="M211" s="16" t="s">
        <v>26</v>
      </c>
      <c r="N211" s="16" t="s">
        <v>84</v>
      </c>
      <c r="O211" s="16" t="s">
        <v>40</v>
      </c>
      <c r="P211" s="37" t="s">
        <v>347</v>
      </c>
    </row>
    <row r="212" spans="1:16" s="22" customFormat="1" ht="110.25">
      <c r="A212" s="144">
        <v>186</v>
      </c>
      <c r="B212" s="128" t="s">
        <v>42</v>
      </c>
      <c r="C212" s="128" t="s">
        <v>358</v>
      </c>
      <c r="D212" s="129" t="s">
        <v>360</v>
      </c>
      <c r="E212" s="129" t="s">
        <v>361</v>
      </c>
      <c r="F212" s="128">
        <v>879</v>
      </c>
      <c r="G212" s="128" t="s">
        <v>123</v>
      </c>
      <c r="H212" s="156">
        <v>30</v>
      </c>
      <c r="I212" s="128">
        <v>10215572000</v>
      </c>
      <c r="J212" s="148" t="s">
        <v>28</v>
      </c>
      <c r="K212" s="131">
        <f>400000*0+300000</f>
        <v>300000</v>
      </c>
      <c r="L212" s="128" t="s">
        <v>32</v>
      </c>
      <c r="M212" s="143" t="s">
        <v>127</v>
      </c>
      <c r="N212" s="128" t="s">
        <v>84</v>
      </c>
      <c r="O212" s="128" t="s">
        <v>40</v>
      </c>
      <c r="P212" s="37" t="s">
        <v>347</v>
      </c>
    </row>
    <row r="213" spans="1:16" s="22" customFormat="1" ht="78.75">
      <c r="A213" s="28">
        <v>187</v>
      </c>
      <c r="B213" s="16" t="s">
        <v>42</v>
      </c>
      <c r="C213" s="16" t="s">
        <v>358</v>
      </c>
      <c r="D213" s="18" t="s">
        <v>362</v>
      </c>
      <c r="E213" s="18" t="s">
        <v>363</v>
      </c>
      <c r="F213" s="16">
        <v>879</v>
      </c>
      <c r="G213" s="16" t="s">
        <v>123</v>
      </c>
      <c r="H213" s="23">
        <v>19</v>
      </c>
      <c r="I213" s="16">
        <v>10215572000</v>
      </c>
      <c r="J213" s="1" t="s">
        <v>28</v>
      </c>
      <c r="K213" s="49">
        <v>320000</v>
      </c>
      <c r="L213" s="16" t="s">
        <v>32</v>
      </c>
      <c r="M213" s="19" t="s">
        <v>26</v>
      </c>
      <c r="N213" s="16" t="s">
        <v>84</v>
      </c>
      <c r="O213" s="16" t="s">
        <v>40</v>
      </c>
      <c r="P213" s="37" t="s">
        <v>347</v>
      </c>
    </row>
    <row r="214" spans="1:16" s="22" customFormat="1" ht="78.75">
      <c r="A214" s="28">
        <v>188</v>
      </c>
      <c r="B214" s="16" t="s">
        <v>42</v>
      </c>
      <c r="C214" s="16" t="s">
        <v>358</v>
      </c>
      <c r="D214" s="18" t="s">
        <v>364</v>
      </c>
      <c r="E214" s="18" t="s">
        <v>365</v>
      </c>
      <c r="F214" s="16">
        <v>879</v>
      </c>
      <c r="G214" s="16" t="s">
        <v>123</v>
      </c>
      <c r="H214" s="23">
        <v>1</v>
      </c>
      <c r="I214" s="16">
        <v>10215572000</v>
      </c>
      <c r="J214" s="1" t="s">
        <v>28</v>
      </c>
      <c r="K214" s="49">
        <v>250000</v>
      </c>
      <c r="L214" s="16" t="s">
        <v>366</v>
      </c>
      <c r="M214" s="16" t="s">
        <v>133</v>
      </c>
      <c r="N214" s="16" t="s">
        <v>84</v>
      </c>
      <c r="O214" s="16" t="s">
        <v>40</v>
      </c>
      <c r="P214" s="37" t="s">
        <v>347</v>
      </c>
    </row>
    <row r="215" spans="1:16" s="22" customFormat="1" ht="78.75">
      <c r="A215" s="28">
        <v>189</v>
      </c>
      <c r="B215" s="16" t="s">
        <v>42</v>
      </c>
      <c r="C215" s="16" t="s">
        <v>358</v>
      </c>
      <c r="D215" s="18" t="s">
        <v>367</v>
      </c>
      <c r="E215" s="18" t="s">
        <v>368</v>
      </c>
      <c r="F215" s="16">
        <v>879</v>
      </c>
      <c r="G215" s="16" t="s">
        <v>123</v>
      </c>
      <c r="H215" s="23">
        <v>1</v>
      </c>
      <c r="I215" s="16">
        <v>10215572000</v>
      </c>
      <c r="J215" s="1" t="s">
        <v>28</v>
      </c>
      <c r="K215" s="49">
        <v>100000</v>
      </c>
      <c r="L215" s="16" t="s">
        <v>32</v>
      </c>
      <c r="M215" s="19" t="s">
        <v>26</v>
      </c>
      <c r="N215" s="16" t="s">
        <v>84</v>
      </c>
      <c r="O215" s="16" t="s">
        <v>40</v>
      </c>
      <c r="P215" s="37" t="s">
        <v>347</v>
      </c>
    </row>
    <row r="216" spans="1:16" s="22" customFormat="1" ht="78.75">
      <c r="A216" s="28">
        <v>190</v>
      </c>
      <c r="B216" s="16" t="s">
        <v>42</v>
      </c>
      <c r="C216" s="16" t="s">
        <v>358</v>
      </c>
      <c r="D216" s="18" t="s">
        <v>369</v>
      </c>
      <c r="E216" s="18" t="s">
        <v>357</v>
      </c>
      <c r="F216" s="16">
        <v>879</v>
      </c>
      <c r="G216" s="16" t="s">
        <v>123</v>
      </c>
      <c r="H216" s="23">
        <v>1</v>
      </c>
      <c r="I216" s="16">
        <v>10215572000</v>
      </c>
      <c r="J216" s="1" t="s">
        <v>28</v>
      </c>
      <c r="K216" s="49">
        <v>300000</v>
      </c>
      <c r="L216" s="16" t="s">
        <v>32</v>
      </c>
      <c r="M216" s="19" t="s">
        <v>26</v>
      </c>
      <c r="N216" s="16" t="s">
        <v>84</v>
      </c>
      <c r="O216" s="16" t="s">
        <v>40</v>
      </c>
      <c r="P216" s="37" t="s">
        <v>347</v>
      </c>
    </row>
    <row r="217" spans="1:16" s="22" customFormat="1" ht="63.75">
      <c r="A217" s="28">
        <v>191</v>
      </c>
      <c r="B217" s="16" t="s">
        <v>42</v>
      </c>
      <c r="C217" s="16" t="s">
        <v>358</v>
      </c>
      <c r="D217" s="18" t="s">
        <v>370</v>
      </c>
      <c r="E217" s="18" t="s">
        <v>429</v>
      </c>
      <c r="F217" s="16">
        <v>879</v>
      </c>
      <c r="G217" s="16" t="s">
        <v>123</v>
      </c>
      <c r="H217" s="23">
        <v>1</v>
      </c>
      <c r="I217" s="16">
        <v>10215572000</v>
      </c>
      <c r="J217" s="1" t="s">
        <v>28</v>
      </c>
      <c r="K217" s="49">
        <f>220000*0+180748</f>
        <v>180748</v>
      </c>
      <c r="L217" s="16" t="s">
        <v>32</v>
      </c>
      <c r="M217" s="19" t="s">
        <v>26</v>
      </c>
      <c r="N217" s="16" t="s">
        <v>84</v>
      </c>
      <c r="O217" s="16" t="s">
        <v>40</v>
      </c>
      <c r="P217" s="37" t="s">
        <v>347</v>
      </c>
    </row>
    <row r="218" spans="1:16" s="22" customFormat="1" ht="78.75">
      <c r="A218" s="144">
        <v>192</v>
      </c>
      <c r="B218" s="128" t="s">
        <v>42</v>
      </c>
      <c r="C218" s="128" t="s">
        <v>358</v>
      </c>
      <c r="D218" s="129" t="s">
        <v>371</v>
      </c>
      <c r="E218" s="129" t="s">
        <v>372</v>
      </c>
      <c r="F218" s="128">
        <v>879</v>
      </c>
      <c r="G218" s="128" t="s">
        <v>123</v>
      </c>
      <c r="H218" s="156">
        <v>1</v>
      </c>
      <c r="I218" s="128">
        <v>10215572000</v>
      </c>
      <c r="J218" s="148" t="s">
        <v>28</v>
      </c>
      <c r="K218" s="131">
        <v>400000</v>
      </c>
      <c r="L218" s="128" t="s">
        <v>32</v>
      </c>
      <c r="M218" s="143" t="s">
        <v>26</v>
      </c>
      <c r="N218" s="128" t="s">
        <v>84</v>
      </c>
      <c r="O218" s="128" t="s">
        <v>40</v>
      </c>
      <c r="P218" s="37" t="s">
        <v>347</v>
      </c>
    </row>
    <row r="219" spans="1:16" s="22" customFormat="1" ht="78.75">
      <c r="A219" s="28">
        <v>193</v>
      </c>
      <c r="B219" s="16" t="s">
        <v>42</v>
      </c>
      <c r="C219" s="16" t="s">
        <v>358</v>
      </c>
      <c r="D219" s="18" t="s">
        <v>373</v>
      </c>
      <c r="E219" s="18" t="s">
        <v>374</v>
      </c>
      <c r="F219" s="16">
        <v>879</v>
      </c>
      <c r="G219" s="16" t="s">
        <v>123</v>
      </c>
      <c r="H219" s="23">
        <v>1</v>
      </c>
      <c r="I219" s="16">
        <v>10215572000</v>
      </c>
      <c r="J219" s="1" t="s">
        <v>28</v>
      </c>
      <c r="K219" s="49">
        <v>100000</v>
      </c>
      <c r="L219" s="16" t="s">
        <v>32</v>
      </c>
      <c r="M219" s="19" t="s">
        <v>26</v>
      </c>
      <c r="N219" s="16" t="s">
        <v>84</v>
      </c>
      <c r="O219" s="16" t="s">
        <v>40</v>
      </c>
      <c r="P219" s="37" t="s">
        <v>347</v>
      </c>
    </row>
    <row r="220" spans="1:16" s="22" customFormat="1" ht="94.5">
      <c r="A220" s="28">
        <v>194</v>
      </c>
      <c r="B220" s="16" t="s">
        <v>42</v>
      </c>
      <c r="C220" s="16" t="s">
        <v>358</v>
      </c>
      <c r="D220" s="18" t="s">
        <v>375</v>
      </c>
      <c r="E220" s="18" t="s">
        <v>376</v>
      </c>
      <c r="F220" s="16">
        <v>879</v>
      </c>
      <c r="G220" s="16" t="s">
        <v>123</v>
      </c>
      <c r="H220" s="23">
        <v>1</v>
      </c>
      <c r="I220" s="16">
        <v>10215572000</v>
      </c>
      <c r="J220" s="1" t="s">
        <v>28</v>
      </c>
      <c r="K220" s="49">
        <v>100000</v>
      </c>
      <c r="L220" s="16" t="s">
        <v>32</v>
      </c>
      <c r="M220" s="19" t="s">
        <v>26</v>
      </c>
      <c r="N220" s="16" t="s">
        <v>84</v>
      </c>
      <c r="O220" s="16" t="s">
        <v>40</v>
      </c>
      <c r="P220" s="37" t="s">
        <v>347</v>
      </c>
    </row>
    <row r="221" spans="1:16" s="22" customFormat="1" ht="78.75">
      <c r="A221" s="28">
        <v>195</v>
      </c>
      <c r="B221" s="16" t="s">
        <v>42</v>
      </c>
      <c r="C221" s="16" t="s">
        <v>358</v>
      </c>
      <c r="D221" s="18" t="s">
        <v>377</v>
      </c>
      <c r="E221" s="18" t="s">
        <v>378</v>
      </c>
      <c r="F221" s="16">
        <v>879</v>
      </c>
      <c r="G221" s="16" t="s">
        <v>123</v>
      </c>
      <c r="H221" s="23">
        <v>1</v>
      </c>
      <c r="I221" s="16">
        <v>10215572000</v>
      </c>
      <c r="J221" s="1" t="s">
        <v>28</v>
      </c>
      <c r="K221" s="49">
        <v>200000</v>
      </c>
      <c r="L221" s="16" t="s">
        <v>32</v>
      </c>
      <c r="M221" s="19" t="s">
        <v>26</v>
      </c>
      <c r="N221" s="16" t="s">
        <v>84</v>
      </c>
      <c r="O221" s="16" t="s">
        <v>40</v>
      </c>
      <c r="P221" s="37" t="s">
        <v>347</v>
      </c>
    </row>
    <row r="222" spans="1:16" s="22" customFormat="1" ht="63.75">
      <c r="A222" s="28">
        <v>196</v>
      </c>
      <c r="B222" s="16" t="s">
        <v>379</v>
      </c>
      <c r="C222" s="16" t="s">
        <v>380</v>
      </c>
      <c r="D222" s="27" t="s">
        <v>381</v>
      </c>
      <c r="E222" s="27" t="s">
        <v>382</v>
      </c>
      <c r="F222" s="28">
        <v>366</v>
      </c>
      <c r="G222" s="16" t="s">
        <v>51</v>
      </c>
      <c r="H222" s="28">
        <v>1</v>
      </c>
      <c r="I222" s="16">
        <v>10215572000</v>
      </c>
      <c r="J222" s="1" t="s">
        <v>28</v>
      </c>
      <c r="K222" s="49">
        <v>220000</v>
      </c>
      <c r="L222" s="28" t="s">
        <v>32</v>
      </c>
      <c r="M222" s="28" t="s">
        <v>26</v>
      </c>
      <c r="N222" s="16" t="s">
        <v>84</v>
      </c>
      <c r="O222" s="16" t="s">
        <v>40</v>
      </c>
      <c r="P222" s="37" t="s">
        <v>383</v>
      </c>
    </row>
    <row r="223" spans="1:16" s="22" customFormat="1" ht="94.5">
      <c r="A223" s="28">
        <v>197</v>
      </c>
      <c r="B223" s="21" t="s">
        <v>339</v>
      </c>
      <c r="C223" s="21" t="s">
        <v>339</v>
      </c>
      <c r="D223" s="17" t="s">
        <v>495</v>
      </c>
      <c r="E223" s="18" t="s">
        <v>430</v>
      </c>
      <c r="F223" s="16">
        <v>879</v>
      </c>
      <c r="G223" s="16" t="s">
        <v>123</v>
      </c>
      <c r="H223" s="23">
        <v>1</v>
      </c>
      <c r="I223" s="16">
        <v>10215572000</v>
      </c>
      <c r="J223" s="1" t="s">
        <v>28</v>
      </c>
      <c r="K223" s="49">
        <v>330000</v>
      </c>
      <c r="L223" s="16" t="s">
        <v>32</v>
      </c>
      <c r="M223" s="16" t="s">
        <v>107</v>
      </c>
      <c r="N223" s="16" t="s">
        <v>84</v>
      </c>
      <c r="O223" s="16" t="s">
        <v>40</v>
      </c>
      <c r="P223" s="37" t="s">
        <v>338</v>
      </c>
    </row>
    <row r="224" spans="1:16" s="22" customFormat="1" ht="63.75">
      <c r="A224" s="144">
        <v>198</v>
      </c>
      <c r="B224" s="128" t="s">
        <v>384</v>
      </c>
      <c r="C224" s="128" t="s">
        <v>385</v>
      </c>
      <c r="D224" s="129" t="s">
        <v>476</v>
      </c>
      <c r="E224" s="129" t="s">
        <v>386</v>
      </c>
      <c r="F224" s="128">
        <v>166</v>
      </c>
      <c r="G224" s="128" t="s">
        <v>146</v>
      </c>
      <c r="H224" s="128">
        <v>3696</v>
      </c>
      <c r="I224" s="128">
        <v>10215572000</v>
      </c>
      <c r="J224" s="148" t="s">
        <v>28</v>
      </c>
      <c r="K224" s="131">
        <v>621918</v>
      </c>
      <c r="L224" s="128" t="s">
        <v>366</v>
      </c>
      <c r="M224" s="128" t="s">
        <v>65</v>
      </c>
      <c r="N224" s="128" t="s">
        <v>84</v>
      </c>
      <c r="O224" s="128" t="s">
        <v>40</v>
      </c>
      <c r="P224" s="37" t="s">
        <v>387</v>
      </c>
    </row>
    <row r="225" spans="1:16" s="22" customFormat="1" ht="63.75">
      <c r="A225" s="144">
        <v>199</v>
      </c>
      <c r="B225" s="128" t="s">
        <v>388</v>
      </c>
      <c r="C225" s="128" t="s">
        <v>385</v>
      </c>
      <c r="D225" s="129" t="s">
        <v>389</v>
      </c>
      <c r="E225" s="129" t="s">
        <v>386</v>
      </c>
      <c r="F225" s="128">
        <v>166</v>
      </c>
      <c r="G225" s="128" t="s">
        <v>146</v>
      </c>
      <c r="H225" s="128">
        <v>4004</v>
      </c>
      <c r="I225" s="128">
        <v>71136000000</v>
      </c>
      <c r="J225" s="148" t="s">
        <v>28</v>
      </c>
      <c r="K225" s="131">
        <v>688688</v>
      </c>
      <c r="L225" s="128" t="s">
        <v>366</v>
      </c>
      <c r="M225" s="128" t="s">
        <v>65</v>
      </c>
      <c r="N225" s="128" t="s">
        <v>84</v>
      </c>
      <c r="O225" s="128" t="s">
        <v>40</v>
      </c>
      <c r="P225" s="37" t="s">
        <v>387</v>
      </c>
    </row>
    <row r="226" spans="1:16" s="22" customFormat="1" ht="63.75">
      <c r="A226" s="133">
        <v>200</v>
      </c>
      <c r="B226" s="120" t="s">
        <v>390</v>
      </c>
      <c r="C226" s="120" t="s">
        <v>410</v>
      </c>
      <c r="D226" s="121" t="s">
        <v>391</v>
      </c>
      <c r="E226" s="121" t="s">
        <v>496</v>
      </c>
      <c r="F226" s="120">
        <v>796</v>
      </c>
      <c r="G226" s="120" t="s">
        <v>59</v>
      </c>
      <c r="H226" s="120">
        <v>1</v>
      </c>
      <c r="I226" s="120">
        <v>71136000000</v>
      </c>
      <c r="J226" s="135" t="s">
        <v>28</v>
      </c>
      <c r="K226" s="124">
        <v>300000</v>
      </c>
      <c r="L226" s="120" t="s">
        <v>366</v>
      </c>
      <c r="M226" s="120" t="s">
        <v>65</v>
      </c>
      <c r="N226" s="120" t="s">
        <v>84</v>
      </c>
      <c r="O226" s="120" t="s">
        <v>40</v>
      </c>
      <c r="P226" s="37" t="s">
        <v>387</v>
      </c>
    </row>
    <row r="227" spans="1:16" s="22" customFormat="1" ht="63.75">
      <c r="A227" s="28">
        <v>201</v>
      </c>
      <c r="B227" s="16" t="s">
        <v>173</v>
      </c>
      <c r="C227" s="16" t="s">
        <v>174</v>
      </c>
      <c r="D227" s="17" t="s">
        <v>392</v>
      </c>
      <c r="E227" s="17" t="s">
        <v>393</v>
      </c>
      <c r="F227" s="16">
        <v>796</v>
      </c>
      <c r="G227" s="16" t="s">
        <v>59</v>
      </c>
      <c r="H227" s="23">
        <v>1</v>
      </c>
      <c r="I227" s="16">
        <v>10215572000</v>
      </c>
      <c r="J227" s="1" t="s">
        <v>28</v>
      </c>
      <c r="K227" s="49">
        <v>108333</v>
      </c>
      <c r="L227" s="16" t="s">
        <v>82</v>
      </c>
      <c r="M227" s="16" t="s">
        <v>60</v>
      </c>
      <c r="N227" s="16" t="s">
        <v>84</v>
      </c>
      <c r="O227" s="16" t="s">
        <v>40</v>
      </c>
      <c r="P227" s="37" t="s">
        <v>341</v>
      </c>
    </row>
    <row r="228" spans="1:16" s="22" customFormat="1" ht="63.75">
      <c r="A228" s="28">
        <v>202</v>
      </c>
      <c r="B228" s="16" t="s">
        <v>405</v>
      </c>
      <c r="C228" s="16" t="s">
        <v>405</v>
      </c>
      <c r="D228" s="18" t="s">
        <v>406</v>
      </c>
      <c r="E228" s="18" t="s">
        <v>395</v>
      </c>
      <c r="F228" s="16">
        <v>168</v>
      </c>
      <c r="G228" s="16" t="s">
        <v>221</v>
      </c>
      <c r="H228" s="80" t="s">
        <v>486</v>
      </c>
      <c r="I228" s="16">
        <v>10215572000</v>
      </c>
      <c r="J228" s="1" t="s">
        <v>28</v>
      </c>
      <c r="K228" s="49">
        <f>424949625*0+472000000</f>
        <v>472000000</v>
      </c>
      <c r="L228" s="16" t="s">
        <v>407</v>
      </c>
      <c r="M228" s="16" t="s">
        <v>408</v>
      </c>
      <c r="N228" s="16" t="s">
        <v>84</v>
      </c>
      <c r="O228" s="16" t="s">
        <v>40</v>
      </c>
      <c r="P228" s="37" t="s">
        <v>397</v>
      </c>
    </row>
    <row r="229" spans="1:16" s="22" customFormat="1" ht="63.75">
      <c r="A229" s="28">
        <v>203</v>
      </c>
      <c r="B229" s="16" t="s">
        <v>85</v>
      </c>
      <c r="C229" s="16" t="s">
        <v>85</v>
      </c>
      <c r="D229" s="18" t="s">
        <v>409</v>
      </c>
      <c r="E229" s="18" t="s">
        <v>431</v>
      </c>
      <c r="F229" s="16">
        <v>879</v>
      </c>
      <c r="G229" s="16" t="s">
        <v>123</v>
      </c>
      <c r="H229" s="23">
        <v>195</v>
      </c>
      <c r="I229" s="16">
        <v>10215572000</v>
      </c>
      <c r="J229" s="1" t="s">
        <v>28</v>
      </c>
      <c r="K229" s="49">
        <v>4491905.95</v>
      </c>
      <c r="L229" s="16" t="s">
        <v>407</v>
      </c>
      <c r="M229" s="16" t="s">
        <v>408</v>
      </c>
      <c r="N229" s="16" t="s">
        <v>84</v>
      </c>
      <c r="O229" s="16" t="s">
        <v>40</v>
      </c>
      <c r="P229" s="37" t="s">
        <v>397</v>
      </c>
    </row>
    <row r="230" spans="1:16" s="22" customFormat="1" ht="63.75">
      <c r="A230" s="28">
        <v>204</v>
      </c>
      <c r="B230" s="16" t="s">
        <v>138</v>
      </c>
      <c r="C230" s="16" t="s">
        <v>138</v>
      </c>
      <c r="D230" s="18" t="s">
        <v>398</v>
      </c>
      <c r="E230" s="18" t="s">
        <v>395</v>
      </c>
      <c r="F230" s="16">
        <v>112</v>
      </c>
      <c r="G230" s="16" t="s">
        <v>396</v>
      </c>
      <c r="H230" s="23">
        <v>10</v>
      </c>
      <c r="I230" s="16">
        <v>10215572000</v>
      </c>
      <c r="J230" s="1" t="s">
        <v>28</v>
      </c>
      <c r="K230" s="49">
        <v>1427000</v>
      </c>
      <c r="L230" s="16" t="s">
        <v>366</v>
      </c>
      <c r="M230" s="28" t="s">
        <v>105</v>
      </c>
      <c r="N230" s="16" t="s">
        <v>653</v>
      </c>
      <c r="O230" s="1" t="s">
        <v>653</v>
      </c>
      <c r="P230" s="37" t="s">
        <v>397</v>
      </c>
    </row>
    <row r="231" spans="1:16" s="22" customFormat="1" ht="63.75">
      <c r="A231" s="28">
        <v>205</v>
      </c>
      <c r="B231" s="16" t="s">
        <v>138</v>
      </c>
      <c r="C231" s="16" t="s">
        <v>138</v>
      </c>
      <c r="D231" s="18" t="s">
        <v>394</v>
      </c>
      <c r="E231" s="18" t="s">
        <v>395</v>
      </c>
      <c r="F231" s="16">
        <v>166</v>
      </c>
      <c r="G231" s="16" t="s">
        <v>396</v>
      </c>
      <c r="H231" s="23">
        <v>36</v>
      </c>
      <c r="I231" s="16">
        <v>10215572000</v>
      </c>
      <c r="J231" s="1" t="s">
        <v>28</v>
      </c>
      <c r="K231" s="49">
        <v>4352909.99976</v>
      </c>
      <c r="L231" s="16" t="s">
        <v>366</v>
      </c>
      <c r="M231" s="28" t="s">
        <v>105</v>
      </c>
      <c r="N231" s="16" t="s">
        <v>653</v>
      </c>
      <c r="O231" s="1" t="s">
        <v>653</v>
      </c>
      <c r="P231" s="37" t="s">
        <v>397</v>
      </c>
    </row>
    <row r="232" spans="1:16" s="22" customFormat="1" ht="63.75">
      <c r="A232" s="28">
        <v>206</v>
      </c>
      <c r="B232" s="16" t="s">
        <v>335</v>
      </c>
      <c r="C232" s="16" t="s">
        <v>399</v>
      </c>
      <c r="D232" s="18" t="s">
        <v>400</v>
      </c>
      <c r="E232" s="18" t="s">
        <v>726</v>
      </c>
      <c r="F232" s="16">
        <v>796</v>
      </c>
      <c r="G232" s="16" t="s">
        <v>59</v>
      </c>
      <c r="H232" s="23">
        <v>42</v>
      </c>
      <c r="I232" s="16">
        <v>10215572000</v>
      </c>
      <c r="J232" s="1" t="s">
        <v>28</v>
      </c>
      <c r="K232" s="49">
        <v>421866.6</v>
      </c>
      <c r="L232" s="16" t="s">
        <v>366</v>
      </c>
      <c r="M232" s="28" t="s">
        <v>401</v>
      </c>
      <c r="N232" s="16" t="s">
        <v>653</v>
      </c>
      <c r="O232" s="1" t="s">
        <v>653</v>
      </c>
      <c r="P232" s="37" t="s">
        <v>397</v>
      </c>
    </row>
    <row r="233" spans="1:16" s="22" customFormat="1" ht="63.75">
      <c r="A233" s="28">
        <v>207</v>
      </c>
      <c r="B233" s="16" t="s">
        <v>353</v>
      </c>
      <c r="C233" s="16" t="s">
        <v>354</v>
      </c>
      <c r="D233" s="18" t="s">
        <v>402</v>
      </c>
      <c r="E233" s="18" t="s">
        <v>725</v>
      </c>
      <c r="F233" s="16">
        <v>796</v>
      </c>
      <c r="G233" s="16" t="s">
        <v>59</v>
      </c>
      <c r="H233" s="23">
        <v>1</v>
      </c>
      <c r="I233" s="16">
        <v>10215572000</v>
      </c>
      <c r="J233" s="1" t="s">
        <v>28</v>
      </c>
      <c r="K233" s="49">
        <v>215000</v>
      </c>
      <c r="L233" s="28" t="s">
        <v>52</v>
      </c>
      <c r="M233" s="28" t="s">
        <v>102</v>
      </c>
      <c r="N233" s="16" t="s">
        <v>653</v>
      </c>
      <c r="O233" s="1" t="s">
        <v>653</v>
      </c>
      <c r="P233" s="37" t="s">
        <v>397</v>
      </c>
    </row>
    <row r="234" spans="1:16" s="22" customFormat="1" ht="78.75">
      <c r="A234" s="28">
        <v>208</v>
      </c>
      <c r="B234" s="16" t="s">
        <v>130</v>
      </c>
      <c r="C234" s="16" t="s">
        <v>274</v>
      </c>
      <c r="D234" s="18" t="s">
        <v>403</v>
      </c>
      <c r="E234" s="18" t="s">
        <v>404</v>
      </c>
      <c r="F234" s="16">
        <v>796</v>
      </c>
      <c r="G234" s="16" t="s">
        <v>59</v>
      </c>
      <c r="H234" s="23">
        <v>1</v>
      </c>
      <c r="I234" s="16">
        <v>10215572000</v>
      </c>
      <c r="J234" s="1" t="s">
        <v>28</v>
      </c>
      <c r="K234" s="49">
        <v>115371</v>
      </c>
      <c r="L234" s="28" t="s">
        <v>111</v>
      </c>
      <c r="M234" s="28" t="s">
        <v>102</v>
      </c>
      <c r="N234" s="16" t="s">
        <v>653</v>
      </c>
      <c r="O234" s="1" t="s">
        <v>653</v>
      </c>
      <c r="P234" s="37" t="s">
        <v>397</v>
      </c>
    </row>
    <row r="235" spans="1:16" s="73" customFormat="1" ht="20.25">
      <c r="A235" s="107"/>
      <c r="B235" s="96"/>
      <c r="C235" s="96"/>
      <c r="D235" s="108"/>
      <c r="E235" s="109" t="s">
        <v>643</v>
      </c>
      <c r="F235" s="108"/>
      <c r="G235" s="108"/>
      <c r="H235" s="108"/>
      <c r="I235" s="108"/>
      <c r="J235" s="96"/>
      <c r="K235" s="110"/>
      <c r="L235" s="108"/>
      <c r="M235" s="108"/>
      <c r="N235" s="96"/>
      <c r="O235" s="101"/>
      <c r="P235" s="77"/>
    </row>
    <row r="236" spans="1:16" s="54" customFormat="1" ht="47.25">
      <c r="A236" s="120">
        <v>209</v>
      </c>
      <c r="B236" s="120" t="s">
        <v>89</v>
      </c>
      <c r="C236" s="120" t="s">
        <v>89</v>
      </c>
      <c r="D236" s="121" t="s">
        <v>691</v>
      </c>
      <c r="E236" s="121" t="s">
        <v>549</v>
      </c>
      <c r="F236" s="120">
        <v>112</v>
      </c>
      <c r="G236" s="120" t="s">
        <v>550</v>
      </c>
      <c r="H236" s="120">
        <v>1450</v>
      </c>
      <c r="I236" s="120" t="s">
        <v>551</v>
      </c>
      <c r="J236" s="120" t="s">
        <v>552</v>
      </c>
      <c r="K236" s="124">
        <v>300000</v>
      </c>
      <c r="L236" s="125" t="s">
        <v>32</v>
      </c>
      <c r="M236" s="140" t="s">
        <v>100</v>
      </c>
      <c r="N236" s="120" t="s">
        <v>48</v>
      </c>
      <c r="O236" s="120" t="s">
        <v>49</v>
      </c>
      <c r="P236" s="78"/>
    </row>
    <row r="237" spans="1:16" s="54" customFormat="1" ht="47.25">
      <c r="A237" s="48">
        <v>210</v>
      </c>
      <c r="B237" s="29" t="s">
        <v>353</v>
      </c>
      <c r="C237" s="29" t="s">
        <v>432</v>
      </c>
      <c r="D237" s="18" t="s">
        <v>553</v>
      </c>
      <c r="E237" s="18" t="s">
        <v>549</v>
      </c>
      <c r="F237" s="29">
        <v>879</v>
      </c>
      <c r="G237" s="16" t="s">
        <v>123</v>
      </c>
      <c r="H237" s="80" t="s">
        <v>554</v>
      </c>
      <c r="I237" s="16">
        <v>71112000000</v>
      </c>
      <c r="J237" s="16" t="s">
        <v>555</v>
      </c>
      <c r="K237" s="49">
        <v>450000</v>
      </c>
      <c r="L237" s="21" t="s">
        <v>556</v>
      </c>
      <c r="M237" s="50" t="s">
        <v>557</v>
      </c>
      <c r="N237" s="16" t="s">
        <v>48</v>
      </c>
      <c r="O237" s="16" t="s">
        <v>49</v>
      </c>
      <c r="P237" s="78"/>
    </row>
    <row r="238" spans="1:16" s="55" customFormat="1" ht="47.25">
      <c r="A238" s="120">
        <v>211</v>
      </c>
      <c r="B238" s="120" t="s">
        <v>151</v>
      </c>
      <c r="C238" s="120" t="s">
        <v>715</v>
      </c>
      <c r="D238" s="121" t="s">
        <v>558</v>
      </c>
      <c r="E238" s="121" t="s">
        <v>549</v>
      </c>
      <c r="F238" s="120">
        <v>796</v>
      </c>
      <c r="G238" s="120" t="s">
        <v>59</v>
      </c>
      <c r="H238" s="120">
        <v>1</v>
      </c>
      <c r="I238" s="120">
        <v>71112000000</v>
      </c>
      <c r="J238" s="120" t="s">
        <v>555</v>
      </c>
      <c r="K238" s="124">
        <v>200000</v>
      </c>
      <c r="L238" s="120" t="s">
        <v>559</v>
      </c>
      <c r="M238" s="120" t="s">
        <v>105</v>
      </c>
      <c r="N238" s="141" t="s">
        <v>171</v>
      </c>
      <c r="O238" s="120" t="s">
        <v>49</v>
      </c>
      <c r="P238" s="69"/>
    </row>
    <row r="239" spans="1:16" s="55" customFormat="1" ht="47.25">
      <c r="A239" s="120">
        <v>212</v>
      </c>
      <c r="B239" s="158" t="s">
        <v>56</v>
      </c>
      <c r="C239" s="158" t="s">
        <v>744</v>
      </c>
      <c r="D239" s="121" t="s">
        <v>560</v>
      </c>
      <c r="E239" s="121" t="s">
        <v>549</v>
      </c>
      <c r="F239" s="120">
        <v>796</v>
      </c>
      <c r="G239" s="120" t="s">
        <v>59</v>
      </c>
      <c r="H239" s="120">
        <v>1</v>
      </c>
      <c r="I239" s="120">
        <v>71112000000</v>
      </c>
      <c r="J239" s="120" t="s">
        <v>555</v>
      </c>
      <c r="K239" s="124">
        <v>300000</v>
      </c>
      <c r="L239" s="120" t="s">
        <v>559</v>
      </c>
      <c r="M239" s="120" t="s">
        <v>100</v>
      </c>
      <c r="N239" s="141" t="s">
        <v>171</v>
      </c>
      <c r="O239" s="120" t="s">
        <v>49</v>
      </c>
      <c r="P239" s="69"/>
    </row>
    <row r="240" spans="1:16" s="74" customFormat="1" ht="47.25">
      <c r="A240" s="48">
        <v>213</v>
      </c>
      <c r="B240" s="29" t="s">
        <v>138</v>
      </c>
      <c r="C240" s="29" t="s">
        <v>138</v>
      </c>
      <c r="D240" s="18" t="s">
        <v>561</v>
      </c>
      <c r="E240" s="18" t="s">
        <v>549</v>
      </c>
      <c r="F240" s="16">
        <v>796</v>
      </c>
      <c r="G240" s="16" t="s">
        <v>59</v>
      </c>
      <c r="H240" s="16">
        <v>7</v>
      </c>
      <c r="I240" s="16">
        <v>71112000000</v>
      </c>
      <c r="J240" s="16" t="s">
        <v>555</v>
      </c>
      <c r="K240" s="49">
        <v>125000</v>
      </c>
      <c r="L240" s="21" t="s">
        <v>32</v>
      </c>
      <c r="M240" s="29" t="s">
        <v>252</v>
      </c>
      <c r="N240" s="16" t="s">
        <v>48</v>
      </c>
      <c r="O240" s="16" t="s">
        <v>49</v>
      </c>
      <c r="P240" s="79"/>
    </row>
    <row r="241" spans="1:16" s="74" customFormat="1" ht="47.25">
      <c r="A241" s="120">
        <v>214</v>
      </c>
      <c r="B241" s="120" t="s">
        <v>335</v>
      </c>
      <c r="C241" s="120" t="s">
        <v>399</v>
      </c>
      <c r="D241" s="121" t="s">
        <v>562</v>
      </c>
      <c r="E241" s="121" t="s">
        <v>549</v>
      </c>
      <c r="F241" s="120">
        <v>796</v>
      </c>
      <c r="G241" s="120" t="s">
        <v>59</v>
      </c>
      <c r="H241" s="120">
        <v>16</v>
      </c>
      <c r="I241" s="120">
        <v>71112000000</v>
      </c>
      <c r="J241" s="120" t="s">
        <v>555</v>
      </c>
      <c r="K241" s="124">
        <v>840000</v>
      </c>
      <c r="L241" s="120" t="s">
        <v>563</v>
      </c>
      <c r="M241" s="120" t="s">
        <v>26</v>
      </c>
      <c r="N241" s="120" t="s">
        <v>48</v>
      </c>
      <c r="O241" s="120" t="s">
        <v>49</v>
      </c>
      <c r="P241" s="79"/>
    </row>
    <row r="242" spans="1:16" s="55" customFormat="1" ht="65.25" customHeight="1">
      <c r="A242" s="120">
        <v>215</v>
      </c>
      <c r="B242" s="120" t="s">
        <v>45</v>
      </c>
      <c r="C242" s="120" t="s">
        <v>46</v>
      </c>
      <c r="D242" s="121" t="s">
        <v>564</v>
      </c>
      <c r="E242" s="121" t="s">
        <v>565</v>
      </c>
      <c r="F242" s="120">
        <v>366</v>
      </c>
      <c r="G242" s="120" t="s">
        <v>51</v>
      </c>
      <c r="H242" s="120">
        <v>1</v>
      </c>
      <c r="I242" s="120">
        <v>71112000000</v>
      </c>
      <c r="J242" s="120" t="s">
        <v>555</v>
      </c>
      <c r="K242" s="124">
        <v>750000</v>
      </c>
      <c r="L242" s="120" t="s">
        <v>32</v>
      </c>
      <c r="M242" s="120" t="s">
        <v>26</v>
      </c>
      <c r="N242" s="120" t="s">
        <v>48</v>
      </c>
      <c r="O242" s="120" t="s">
        <v>49</v>
      </c>
      <c r="P242" s="69"/>
    </row>
    <row r="243" spans="1:17" s="74" customFormat="1" ht="60.75" customHeight="1">
      <c r="A243" s="128">
        <v>216</v>
      </c>
      <c r="B243" s="128" t="s">
        <v>144</v>
      </c>
      <c r="C243" s="128" t="s">
        <v>150</v>
      </c>
      <c r="D243" s="129" t="s">
        <v>566</v>
      </c>
      <c r="E243" s="129" t="s">
        <v>549</v>
      </c>
      <c r="F243" s="132" t="s">
        <v>567</v>
      </c>
      <c r="G243" s="128" t="s">
        <v>568</v>
      </c>
      <c r="H243" s="128">
        <v>550</v>
      </c>
      <c r="I243" s="128">
        <v>71112000000</v>
      </c>
      <c r="J243" s="128" t="s">
        <v>555</v>
      </c>
      <c r="K243" s="131">
        <v>187000</v>
      </c>
      <c r="L243" s="132" t="s">
        <v>82</v>
      </c>
      <c r="M243" s="143" t="s">
        <v>105</v>
      </c>
      <c r="N243" s="128" t="s">
        <v>48</v>
      </c>
      <c r="O243" s="128" t="s">
        <v>49</v>
      </c>
      <c r="P243" s="79"/>
      <c r="Q243" s="65" t="s">
        <v>751</v>
      </c>
    </row>
    <row r="244" spans="1:16" s="74" customFormat="1" ht="82.5" customHeight="1">
      <c r="A244" s="120">
        <v>217</v>
      </c>
      <c r="B244" s="120" t="s">
        <v>96</v>
      </c>
      <c r="C244" s="120" t="s">
        <v>96</v>
      </c>
      <c r="D244" s="121" t="s">
        <v>569</v>
      </c>
      <c r="E244" s="121" t="s">
        <v>570</v>
      </c>
      <c r="F244" s="125" t="s">
        <v>571</v>
      </c>
      <c r="G244" s="120" t="s">
        <v>572</v>
      </c>
      <c r="H244" s="120">
        <v>40000</v>
      </c>
      <c r="I244" s="120">
        <v>71112000000</v>
      </c>
      <c r="J244" s="120" t="s">
        <v>555</v>
      </c>
      <c r="K244" s="124">
        <v>1000000</v>
      </c>
      <c r="L244" s="125" t="s">
        <v>166</v>
      </c>
      <c r="M244" s="140" t="s">
        <v>167</v>
      </c>
      <c r="N244" s="141" t="s">
        <v>171</v>
      </c>
      <c r="O244" s="120" t="s">
        <v>49</v>
      </c>
      <c r="P244" s="79"/>
    </row>
    <row r="245" spans="1:16" s="74" customFormat="1" ht="81" customHeight="1">
      <c r="A245" s="48">
        <v>218</v>
      </c>
      <c r="B245" s="16" t="s">
        <v>27</v>
      </c>
      <c r="C245" s="16" t="s">
        <v>27</v>
      </c>
      <c r="D245" s="18" t="s">
        <v>573</v>
      </c>
      <c r="E245" s="18" t="s">
        <v>574</v>
      </c>
      <c r="F245" s="16">
        <v>879</v>
      </c>
      <c r="G245" s="16" t="s">
        <v>123</v>
      </c>
      <c r="H245" s="16">
        <v>1</v>
      </c>
      <c r="I245" s="16">
        <v>71112000000</v>
      </c>
      <c r="J245" s="16" t="s">
        <v>555</v>
      </c>
      <c r="K245" s="49">
        <v>900000</v>
      </c>
      <c r="L245" s="21" t="s">
        <v>82</v>
      </c>
      <c r="M245" s="19" t="s">
        <v>105</v>
      </c>
      <c r="N245" s="46" t="s">
        <v>171</v>
      </c>
      <c r="O245" s="16" t="s">
        <v>49</v>
      </c>
      <c r="P245" s="79"/>
    </row>
    <row r="246" spans="1:16" s="55" customFormat="1" ht="47.25">
      <c r="A246" s="48">
        <v>219</v>
      </c>
      <c r="B246" s="16" t="s">
        <v>339</v>
      </c>
      <c r="C246" s="16" t="s">
        <v>575</v>
      </c>
      <c r="D246" s="18" t="s">
        <v>576</v>
      </c>
      <c r="E246" s="18" t="s">
        <v>549</v>
      </c>
      <c r="F246" s="16">
        <v>879</v>
      </c>
      <c r="G246" s="16" t="s">
        <v>123</v>
      </c>
      <c r="H246" s="16">
        <v>1</v>
      </c>
      <c r="I246" s="16">
        <v>71112000000</v>
      </c>
      <c r="J246" s="16" t="s">
        <v>555</v>
      </c>
      <c r="K246" s="49">
        <v>250000</v>
      </c>
      <c r="L246" s="16" t="s">
        <v>577</v>
      </c>
      <c r="M246" s="16" t="s">
        <v>105</v>
      </c>
      <c r="N246" s="46" t="s">
        <v>171</v>
      </c>
      <c r="O246" s="16" t="s">
        <v>49</v>
      </c>
      <c r="P246" s="69"/>
    </row>
    <row r="247" spans="1:16" s="55" customFormat="1" ht="47.25">
      <c r="A247" s="48">
        <v>220</v>
      </c>
      <c r="B247" s="16" t="s">
        <v>339</v>
      </c>
      <c r="C247" s="16" t="s">
        <v>575</v>
      </c>
      <c r="D247" s="18" t="s">
        <v>578</v>
      </c>
      <c r="E247" s="18" t="s">
        <v>549</v>
      </c>
      <c r="F247" s="16">
        <v>879</v>
      </c>
      <c r="G247" s="16" t="s">
        <v>123</v>
      </c>
      <c r="H247" s="16">
        <v>1</v>
      </c>
      <c r="I247" s="16">
        <v>71112000000</v>
      </c>
      <c r="J247" s="16" t="s">
        <v>555</v>
      </c>
      <c r="K247" s="49">
        <v>350000</v>
      </c>
      <c r="L247" s="16" t="s">
        <v>577</v>
      </c>
      <c r="M247" s="16" t="s">
        <v>105</v>
      </c>
      <c r="N247" s="46" t="s">
        <v>171</v>
      </c>
      <c r="O247" s="16" t="s">
        <v>49</v>
      </c>
      <c r="P247" s="69"/>
    </row>
    <row r="248" spans="1:16" s="74" customFormat="1" ht="78.75" customHeight="1">
      <c r="A248" s="48">
        <v>221</v>
      </c>
      <c r="B248" s="16" t="s">
        <v>579</v>
      </c>
      <c r="C248" s="16" t="s">
        <v>158</v>
      </c>
      <c r="D248" s="18" t="s">
        <v>580</v>
      </c>
      <c r="E248" s="18" t="s">
        <v>549</v>
      </c>
      <c r="F248" s="16">
        <v>879</v>
      </c>
      <c r="G248" s="16" t="s">
        <v>123</v>
      </c>
      <c r="H248" s="80" t="s">
        <v>554</v>
      </c>
      <c r="I248" s="16">
        <v>71112000000</v>
      </c>
      <c r="J248" s="16" t="s">
        <v>555</v>
      </c>
      <c r="K248" s="49">
        <v>300000</v>
      </c>
      <c r="L248" s="21" t="s">
        <v>52</v>
      </c>
      <c r="M248" s="19" t="s">
        <v>167</v>
      </c>
      <c r="N248" s="16" t="s">
        <v>48</v>
      </c>
      <c r="O248" s="16" t="s">
        <v>49</v>
      </c>
      <c r="P248" s="79"/>
    </row>
    <row r="249" spans="1:16" s="74" customFormat="1" ht="60" customHeight="1">
      <c r="A249" s="48">
        <v>222</v>
      </c>
      <c r="B249" s="16" t="s">
        <v>96</v>
      </c>
      <c r="C249" s="16" t="s">
        <v>97</v>
      </c>
      <c r="D249" s="18" t="s">
        <v>581</v>
      </c>
      <c r="E249" s="18" t="s">
        <v>582</v>
      </c>
      <c r="F249" s="16">
        <v>879</v>
      </c>
      <c r="G249" s="16" t="s">
        <v>123</v>
      </c>
      <c r="H249" s="16">
        <v>1</v>
      </c>
      <c r="I249" s="16">
        <v>71112000000</v>
      </c>
      <c r="J249" s="16" t="s">
        <v>555</v>
      </c>
      <c r="K249" s="49">
        <v>350000</v>
      </c>
      <c r="L249" s="21" t="s">
        <v>52</v>
      </c>
      <c r="M249" s="16" t="s">
        <v>167</v>
      </c>
      <c r="N249" s="16" t="s">
        <v>48</v>
      </c>
      <c r="O249" s="16" t="s">
        <v>49</v>
      </c>
      <c r="P249" s="79"/>
    </row>
    <row r="250" spans="1:16" s="74" customFormat="1" ht="67.5" customHeight="1">
      <c r="A250" s="48">
        <v>223</v>
      </c>
      <c r="B250" s="16" t="s">
        <v>579</v>
      </c>
      <c r="C250" s="16" t="s">
        <v>158</v>
      </c>
      <c r="D250" s="18" t="s">
        <v>583</v>
      </c>
      <c r="E250" s="18" t="s">
        <v>549</v>
      </c>
      <c r="F250" s="16">
        <v>796</v>
      </c>
      <c r="G250" s="16" t="s">
        <v>59</v>
      </c>
      <c r="H250" s="16">
        <v>2</v>
      </c>
      <c r="I250" s="16">
        <v>71112000000</v>
      </c>
      <c r="J250" s="16" t="s">
        <v>555</v>
      </c>
      <c r="K250" s="49">
        <v>400000</v>
      </c>
      <c r="L250" s="21" t="s">
        <v>111</v>
      </c>
      <c r="M250" s="19" t="s">
        <v>167</v>
      </c>
      <c r="N250" s="16" t="s">
        <v>48</v>
      </c>
      <c r="O250" s="16" t="s">
        <v>49</v>
      </c>
      <c r="P250" s="79"/>
    </row>
    <row r="251" spans="1:16" s="74" customFormat="1" ht="69.75" customHeight="1">
      <c r="A251" s="48">
        <v>224</v>
      </c>
      <c r="B251" s="16" t="s">
        <v>579</v>
      </c>
      <c r="C251" s="16" t="s">
        <v>158</v>
      </c>
      <c r="D251" s="18" t="s">
        <v>584</v>
      </c>
      <c r="E251" s="18" t="s">
        <v>549</v>
      </c>
      <c r="F251" s="16">
        <v>796</v>
      </c>
      <c r="G251" s="16" t="s">
        <v>59</v>
      </c>
      <c r="H251" s="16">
        <v>1</v>
      </c>
      <c r="I251" s="16">
        <v>71112000000</v>
      </c>
      <c r="J251" s="16" t="s">
        <v>555</v>
      </c>
      <c r="K251" s="49">
        <v>100000</v>
      </c>
      <c r="L251" s="21" t="s">
        <v>111</v>
      </c>
      <c r="M251" s="19" t="s">
        <v>167</v>
      </c>
      <c r="N251" s="16" t="s">
        <v>48</v>
      </c>
      <c r="O251" s="16" t="s">
        <v>49</v>
      </c>
      <c r="P251" s="79"/>
    </row>
    <row r="252" spans="1:16" s="74" customFormat="1" ht="60" customHeight="1">
      <c r="A252" s="48">
        <v>225</v>
      </c>
      <c r="B252" s="16" t="s">
        <v>579</v>
      </c>
      <c r="C252" s="16" t="s">
        <v>158</v>
      </c>
      <c r="D252" s="18" t="s">
        <v>585</v>
      </c>
      <c r="E252" s="18" t="s">
        <v>549</v>
      </c>
      <c r="F252" s="16">
        <v>796</v>
      </c>
      <c r="G252" s="16" t="s">
        <v>59</v>
      </c>
      <c r="H252" s="16">
        <v>1</v>
      </c>
      <c r="I252" s="16">
        <v>71112000000</v>
      </c>
      <c r="J252" s="16" t="s">
        <v>555</v>
      </c>
      <c r="K252" s="49">
        <v>150000</v>
      </c>
      <c r="L252" s="21" t="s">
        <v>111</v>
      </c>
      <c r="M252" s="19" t="s">
        <v>167</v>
      </c>
      <c r="N252" s="16" t="s">
        <v>48</v>
      </c>
      <c r="O252" s="16" t="s">
        <v>49</v>
      </c>
      <c r="P252" s="79"/>
    </row>
    <row r="253" spans="1:16" s="55" customFormat="1" ht="83.25" customHeight="1">
      <c r="A253" s="48">
        <v>226</v>
      </c>
      <c r="B253" s="16" t="s">
        <v>57</v>
      </c>
      <c r="C253" s="16" t="s">
        <v>586</v>
      </c>
      <c r="D253" s="18" t="s">
        <v>587</v>
      </c>
      <c r="E253" s="18" t="s">
        <v>549</v>
      </c>
      <c r="F253" s="16">
        <v>796</v>
      </c>
      <c r="G253" s="16" t="s">
        <v>59</v>
      </c>
      <c r="H253" s="16">
        <v>1</v>
      </c>
      <c r="I253" s="16">
        <v>71112000000</v>
      </c>
      <c r="J253" s="16" t="s">
        <v>555</v>
      </c>
      <c r="K253" s="49">
        <v>700000</v>
      </c>
      <c r="L253" s="16" t="s">
        <v>588</v>
      </c>
      <c r="M253" s="16" t="s">
        <v>167</v>
      </c>
      <c r="N253" s="46" t="s">
        <v>171</v>
      </c>
      <c r="O253" s="16" t="s">
        <v>49</v>
      </c>
      <c r="P253" s="69"/>
    </row>
    <row r="254" spans="1:16" s="55" customFormat="1" ht="63.75" customHeight="1">
      <c r="A254" s="48">
        <v>227</v>
      </c>
      <c r="B254" s="16" t="s">
        <v>57</v>
      </c>
      <c r="C254" s="16" t="s">
        <v>589</v>
      </c>
      <c r="D254" s="18" t="s">
        <v>590</v>
      </c>
      <c r="E254" s="18" t="s">
        <v>549</v>
      </c>
      <c r="F254" s="16">
        <v>796</v>
      </c>
      <c r="G254" s="16" t="s">
        <v>59</v>
      </c>
      <c r="H254" s="16">
        <v>1</v>
      </c>
      <c r="I254" s="16">
        <v>71112000000</v>
      </c>
      <c r="J254" s="16" t="s">
        <v>555</v>
      </c>
      <c r="K254" s="49">
        <v>100000</v>
      </c>
      <c r="L254" s="16" t="s">
        <v>588</v>
      </c>
      <c r="M254" s="16" t="s">
        <v>167</v>
      </c>
      <c r="N254" s="46" t="s">
        <v>171</v>
      </c>
      <c r="O254" s="16" t="s">
        <v>49</v>
      </c>
      <c r="P254" s="69"/>
    </row>
    <row r="255" spans="1:16" s="74" customFormat="1" ht="69.75" customHeight="1">
      <c r="A255" s="48">
        <v>228</v>
      </c>
      <c r="B255" s="16" t="s">
        <v>173</v>
      </c>
      <c r="C255" s="16" t="s">
        <v>173</v>
      </c>
      <c r="D255" s="18" t="s">
        <v>591</v>
      </c>
      <c r="E255" s="18" t="s">
        <v>549</v>
      </c>
      <c r="F255" s="16">
        <v>18</v>
      </c>
      <c r="G255" s="16" t="s">
        <v>592</v>
      </c>
      <c r="H255" s="16">
        <v>24</v>
      </c>
      <c r="I255" s="16">
        <v>71112000000</v>
      </c>
      <c r="J255" s="16" t="s">
        <v>555</v>
      </c>
      <c r="K255" s="49">
        <v>200000</v>
      </c>
      <c r="L255" s="16" t="s">
        <v>111</v>
      </c>
      <c r="M255" s="16" t="s">
        <v>26</v>
      </c>
      <c r="N255" s="46" t="s">
        <v>171</v>
      </c>
      <c r="O255" s="16" t="s">
        <v>49</v>
      </c>
      <c r="P255" s="79"/>
    </row>
    <row r="256" spans="1:16" s="74" customFormat="1" ht="104.25" customHeight="1">
      <c r="A256" s="48">
        <v>229</v>
      </c>
      <c r="B256" s="25" t="s">
        <v>229</v>
      </c>
      <c r="C256" s="60" t="s">
        <v>593</v>
      </c>
      <c r="D256" s="18" t="s">
        <v>594</v>
      </c>
      <c r="E256" s="18" t="s">
        <v>595</v>
      </c>
      <c r="F256" s="16">
        <v>796</v>
      </c>
      <c r="G256" s="16" t="s">
        <v>59</v>
      </c>
      <c r="H256" s="16">
        <v>16</v>
      </c>
      <c r="I256" s="16">
        <v>71112000000</v>
      </c>
      <c r="J256" s="16" t="s">
        <v>555</v>
      </c>
      <c r="K256" s="49">
        <v>128000</v>
      </c>
      <c r="L256" s="16" t="s">
        <v>32</v>
      </c>
      <c r="M256" s="16" t="s">
        <v>596</v>
      </c>
      <c r="N256" s="16" t="s">
        <v>84</v>
      </c>
      <c r="O256" s="16" t="s">
        <v>40</v>
      </c>
      <c r="P256" s="79"/>
    </row>
    <row r="257" spans="1:16" s="55" customFormat="1" ht="63">
      <c r="A257" s="48">
        <v>230</v>
      </c>
      <c r="B257" s="16" t="s">
        <v>597</v>
      </c>
      <c r="C257" s="16" t="s">
        <v>597</v>
      </c>
      <c r="D257" s="18" t="s">
        <v>294</v>
      </c>
      <c r="E257" s="18" t="s">
        <v>295</v>
      </c>
      <c r="F257" s="16">
        <v>366</v>
      </c>
      <c r="G257" s="16" t="s">
        <v>51</v>
      </c>
      <c r="H257" s="16">
        <v>1</v>
      </c>
      <c r="I257" s="16" t="s">
        <v>598</v>
      </c>
      <c r="J257" s="16" t="s">
        <v>599</v>
      </c>
      <c r="K257" s="49">
        <v>238000</v>
      </c>
      <c r="L257" s="16" t="s">
        <v>32</v>
      </c>
      <c r="M257" s="16" t="s">
        <v>26</v>
      </c>
      <c r="N257" s="16" t="s">
        <v>84</v>
      </c>
      <c r="O257" s="16" t="s">
        <v>40</v>
      </c>
      <c r="P257" s="69"/>
    </row>
    <row r="258" spans="1:16" s="55" customFormat="1" ht="80.25" customHeight="1">
      <c r="A258" s="128">
        <v>231</v>
      </c>
      <c r="B258" s="128" t="s">
        <v>299</v>
      </c>
      <c r="C258" s="128" t="s">
        <v>299</v>
      </c>
      <c r="D258" s="129" t="s">
        <v>600</v>
      </c>
      <c r="E258" s="129" t="s">
        <v>601</v>
      </c>
      <c r="F258" s="128">
        <v>113</v>
      </c>
      <c r="G258" s="128" t="s">
        <v>602</v>
      </c>
      <c r="H258" s="128" t="s">
        <v>603</v>
      </c>
      <c r="I258" s="128" t="s">
        <v>551</v>
      </c>
      <c r="J258" s="128" t="s">
        <v>604</v>
      </c>
      <c r="K258" s="131">
        <v>160000</v>
      </c>
      <c r="L258" s="128" t="s">
        <v>32</v>
      </c>
      <c r="M258" s="128" t="s">
        <v>26</v>
      </c>
      <c r="N258" s="128" t="s">
        <v>84</v>
      </c>
      <c r="O258" s="128" t="s">
        <v>40</v>
      </c>
      <c r="P258" s="69"/>
    </row>
    <row r="259" spans="1:16" s="55" customFormat="1" ht="68.25" customHeight="1">
      <c r="A259" s="128">
        <v>232</v>
      </c>
      <c r="B259" s="128" t="s">
        <v>605</v>
      </c>
      <c r="C259" s="128" t="s">
        <v>605</v>
      </c>
      <c r="D259" s="129" t="s">
        <v>606</v>
      </c>
      <c r="E259" s="129" t="s">
        <v>607</v>
      </c>
      <c r="F259" s="128">
        <v>113</v>
      </c>
      <c r="G259" s="128" t="s">
        <v>602</v>
      </c>
      <c r="H259" s="128" t="s">
        <v>608</v>
      </c>
      <c r="I259" s="128" t="s">
        <v>551</v>
      </c>
      <c r="J259" s="128" t="s">
        <v>604</v>
      </c>
      <c r="K259" s="131">
        <v>172000</v>
      </c>
      <c r="L259" s="128" t="s">
        <v>32</v>
      </c>
      <c r="M259" s="128" t="s">
        <v>26</v>
      </c>
      <c r="N259" s="128" t="s">
        <v>84</v>
      </c>
      <c r="O259" s="128" t="s">
        <v>40</v>
      </c>
      <c r="P259" s="69"/>
    </row>
    <row r="260" spans="1:16" s="55" customFormat="1" ht="87" customHeight="1">
      <c r="A260" s="128">
        <v>233</v>
      </c>
      <c r="B260" s="128" t="s">
        <v>299</v>
      </c>
      <c r="C260" s="128" t="s">
        <v>299</v>
      </c>
      <c r="D260" s="129" t="s">
        <v>609</v>
      </c>
      <c r="E260" s="129" t="s">
        <v>610</v>
      </c>
      <c r="F260" s="128">
        <v>233</v>
      </c>
      <c r="G260" s="128" t="s">
        <v>611</v>
      </c>
      <c r="H260" s="128" t="s">
        <v>612</v>
      </c>
      <c r="I260" s="128" t="s">
        <v>551</v>
      </c>
      <c r="J260" s="128" t="s">
        <v>604</v>
      </c>
      <c r="K260" s="131">
        <v>8173000</v>
      </c>
      <c r="L260" s="128" t="s">
        <v>32</v>
      </c>
      <c r="M260" s="128" t="s">
        <v>26</v>
      </c>
      <c r="N260" s="128" t="s">
        <v>84</v>
      </c>
      <c r="O260" s="128" t="s">
        <v>40</v>
      </c>
      <c r="P260" s="69"/>
    </row>
    <row r="261" spans="1:16" s="55" customFormat="1" ht="80.25" customHeight="1">
      <c r="A261" s="48">
        <v>234</v>
      </c>
      <c r="B261" s="29" t="s">
        <v>289</v>
      </c>
      <c r="C261" s="29" t="s">
        <v>289</v>
      </c>
      <c r="D261" s="18" t="s">
        <v>613</v>
      </c>
      <c r="E261" s="18" t="s">
        <v>614</v>
      </c>
      <c r="F261" s="16">
        <v>366</v>
      </c>
      <c r="G261" s="16" t="s">
        <v>51</v>
      </c>
      <c r="H261" s="16">
        <v>1</v>
      </c>
      <c r="I261" s="16" t="s">
        <v>551</v>
      </c>
      <c r="J261" s="16" t="s">
        <v>604</v>
      </c>
      <c r="K261" s="49">
        <v>171000</v>
      </c>
      <c r="L261" s="16" t="s">
        <v>32</v>
      </c>
      <c r="M261" s="29" t="s">
        <v>26</v>
      </c>
      <c r="N261" s="16" t="s">
        <v>84</v>
      </c>
      <c r="O261" s="16" t="s">
        <v>40</v>
      </c>
      <c r="P261" s="69"/>
    </row>
    <row r="262" spans="1:16" s="54" customFormat="1" ht="84" customHeight="1">
      <c r="A262" s="48">
        <v>235</v>
      </c>
      <c r="B262" s="29" t="s">
        <v>289</v>
      </c>
      <c r="C262" s="29" t="s">
        <v>289</v>
      </c>
      <c r="D262" s="18" t="s">
        <v>615</v>
      </c>
      <c r="E262" s="18" t="s">
        <v>616</v>
      </c>
      <c r="F262" s="16">
        <v>366</v>
      </c>
      <c r="G262" s="16" t="s">
        <v>51</v>
      </c>
      <c r="H262" s="16">
        <v>1</v>
      </c>
      <c r="I262" s="16">
        <v>71112000000</v>
      </c>
      <c r="J262" s="16" t="s">
        <v>617</v>
      </c>
      <c r="K262" s="49">
        <v>432000</v>
      </c>
      <c r="L262" s="16" t="s">
        <v>32</v>
      </c>
      <c r="M262" s="29" t="s">
        <v>26</v>
      </c>
      <c r="N262" s="16" t="s">
        <v>84</v>
      </c>
      <c r="O262" s="16" t="s">
        <v>40</v>
      </c>
      <c r="P262" s="78"/>
    </row>
    <row r="263" spans="1:16" s="54" customFormat="1" ht="67.5" customHeight="1">
      <c r="A263" s="48">
        <v>236</v>
      </c>
      <c r="B263" s="29" t="s">
        <v>71</v>
      </c>
      <c r="C263" s="29" t="s">
        <v>71</v>
      </c>
      <c r="D263" s="18" t="s">
        <v>618</v>
      </c>
      <c r="E263" s="18" t="s">
        <v>619</v>
      </c>
      <c r="F263" s="16">
        <v>366</v>
      </c>
      <c r="G263" s="16" t="s">
        <v>51</v>
      </c>
      <c r="H263" s="16">
        <v>1</v>
      </c>
      <c r="I263" s="16">
        <v>71112000000</v>
      </c>
      <c r="J263" s="16" t="s">
        <v>555</v>
      </c>
      <c r="K263" s="49">
        <v>301000</v>
      </c>
      <c r="L263" s="16" t="s">
        <v>32</v>
      </c>
      <c r="M263" s="29" t="s">
        <v>26</v>
      </c>
      <c r="N263" s="16" t="s">
        <v>84</v>
      </c>
      <c r="O263" s="16" t="s">
        <v>40</v>
      </c>
      <c r="P263" s="78"/>
    </row>
    <row r="264" spans="1:16" s="54" customFormat="1" ht="62.25" customHeight="1">
      <c r="A264" s="128">
        <v>237</v>
      </c>
      <c r="B264" s="148" t="s">
        <v>85</v>
      </c>
      <c r="C264" s="148" t="s">
        <v>620</v>
      </c>
      <c r="D264" s="129" t="s">
        <v>621</v>
      </c>
      <c r="E264" s="129" t="s">
        <v>622</v>
      </c>
      <c r="F264" s="128">
        <v>366</v>
      </c>
      <c r="G264" s="128" t="s">
        <v>51</v>
      </c>
      <c r="H264" s="128">
        <v>1</v>
      </c>
      <c r="I264" s="128">
        <v>71112000000</v>
      </c>
      <c r="J264" s="128" t="s">
        <v>555</v>
      </c>
      <c r="K264" s="131">
        <v>708000</v>
      </c>
      <c r="L264" s="132" t="s">
        <v>32</v>
      </c>
      <c r="M264" s="128" t="s">
        <v>26</v>
      </c>
      <c r="N264" s="128" t="s">
        <v>84</v>
      </c>
      <c r="O264" s="128" t="s">
        <v>40</v>
      </c>
      <c r="P264" s="78"/>
    </row>
    <row r="265" spans="1:16" s="54" customFormat="1" ht="72.75" customHeight="1">
      <c r="A265" s="48">
        <v>238</v>
      </c>
      <c r="B265" s="29" t="s">
        <v>89</v>
      </c>
      <c r="C265" s="29" t="s">
        <v>89</v>
      </c>
      <c r="D265" s="18" t="s">
        <v>623</v>
      </c>
      <c r="E265" s="18" t="s">
        <v>549</v>
      </c>
      <c r="F265" s="48">
        <v>168</v>
      </c>
      <c r="G265" s="16" t="s">
        <v>624</v>
      </c>
      <c r="H265" s="16">
        <v>80</v>
      </c>
      <c r="I265" s="16" t="s">
        <v>551</v>
      </c>
      <c r="J265" s="16" t="s">
        <v>552</v>
      </c>
      <c r="K265" s="49">
        <v>8000000</v>
      </c>
      <c r="L265" s="21" t="s">
        <v>32</v>
      </c>
      <c r="M265" s="19" t="s">
        <v>100</v>
      </c>
      <c r="N265" s="16" t="s">
        <v>84</v>
      </c>
      <c r="O265" s="16" t="s">
        <v>40</v>
      </c>
      <c r="P265" s="78"/>
    </row>
    <row r="266" spans="1:16" s="54" customFormat="1" ht="47.25">
      <c r="A266" s="128">
        <v>239</v>
      </c>
      <c r="B266" s="128" t="s">
        <v>625</v>
      </c>
      <c r="C266" s="128" t="s">
        <v>625</v>
      </c>
      <c r="D266" s="129" t="s">
        <v>626</v>
      </c>
      <c r="E266" s="129" t="s">
        <v>627</v>
      </c>
      <c r="F266" s="128">
        <v>879</v>
      </c>
      <c r="G266" s="128" t="s">
        <v>123</v>
      </c>
      <c r="H266" s="154" t="s">
        <v>554</v>
      </c>
      <c r="I266" s="128" t="s">
        <v>551</v>
      </c>
      <c r="J266" s="128" t="s">
        <v>628</v>
      </c>
      <c r="K266" s="131">
        <v>2000000</v>
      </c>
      <c r="L266" s="132" t="s">
        <v>32</v>
      </c>
      <c r="M266" s="128" t="s">
        <v>629</v>
      </c>
      <c r="N266" s="128" t="s">
        <v>84</v>
      </c>
      <c r="O266" s="128" t="s">
        <v>40</v>
      </c>
      <c r="P266" s="78"/>
    </row>
    <row r="267" spans="1:16" s="54" customFormat="1" ht="47.25">
      <c r="A267" s="48">
        <v>240</v>
      </c>
      <c r="B267" s="29" t="s">
        <v>89</v>
      </c>
      <c r="C267" s="29" t="s">
        <v>89</v>
      </c>
      <c r="D267" s="51" t="s">
        <v>630</v>
      </c>
      <c r="E267" s="18" t="s">
        <v>631</v>
      </c>
      <c r="F267" s="48">
        <v>168</v>
      </c>
      <c r="G267" s="29" t="s">
        <v>624</v>
      </c>
      <c r="H267" s="80" t="s">
        <v>554</v>
      </c>
      <c r="I267" s="16">
        <v>71121656000</v>
      </c>
      <c r="J267" s="29" t="s">
        <v>632</v>
      </c>
      <c r="K267" s="52">
        <v>583000</v>
      </c>
      <c r="L267" s="53" t="s">
        <v>32</v>
      </c>
      <c r="M267" s="50" t="s">
        <v>26</v>
      </c>
      <c r="N267" s="16" t="s">
        <v>84</v>
      </c>
      <c r="O267" s="16" t="s">
        <v>40</v>
      </c>
      <c r="P267" s="78"/>
    </row>
    <row r="268" spans="1:16" s="54" customFormat="1" ht="126">
      <c r="A268" s="128">
        <v>241</v>
      </c>
      <c r="B268" s="128" t="s">
        <v>633</v>
      </c>
      <c r="C268" s="128" t="s">
        <v>633</v>
      </c>
      <c r="D268" s="129" t="s">
        <v>634</v>
      </c>
      <c r="E268" s="129" t="s">
        <v>635</v>
      </c>
      <c r="F268" s="128">
        <v>366</v>
      </c>
      <c r="G268" s="128" t="s">
        <v>51</v>
      </c>
      <c r="H268" s="128">
        <v>1</v>
      </c>
      <c r="I268" s="128">
        <v>71112654000</v>
      </c>
      <c r="J268" s="128" t="s">
        <v>617</v>
      </c>
      <c r="K268" s="131">
        <v>120000</v>
      </c>
      <c r="L268" s="128" t="s">
        <v>32</v>
      </c>
      <c r="M268" s="128" t="s">
        <v>26</v>
      </c>
      <c r="N268" s="128" t="s">
        <v>84</v>
      </c>
      <c r="O268" s="128" t="s">
        <v>40</v>
      </c>
      <c r="P268" s="78"/>
    </row>
    <row r="269" spans="1:16" s="55" customFormat="1" ht="126">
      <c r="A269" s="128">
        <v>242</v>
      </c>
      <c r="B269" s="128" t="s">
        <v>633</v>
      </c>
      <c r="C269" s="128" t="s">
        <v>633</v>
      </c>
      <c r="D269" s="129" t="s">
        <v>634</v>
      </c>
      <c r="E269" s="129" t="s">
        <v>635</v>
      </c>
      <c r="F269" s="128">
        <v>366</v>
      </c>
      <c r="G269" s="128" t="s">
        <v>51</v>
      </c>
      <c r="H269" s="128">
        <v>1</v>
      </c>
      <c r="I269" s="128">
        <v>71112000000</v>
      </c>
      <c r="J269" s="128" t="s">
        <v>555</v>
      </c>
      <c r="K269" s="131">
        <v>240000</v>
      </c>
      <c r="L269" s="128" t="s">
        <v>32</v>
      </c>
      <c r="M269" s="128" t="s">
        <v>26</v>
      </c>
      <c r="N269" s="128" t="s">
        <v>84</v>
      </c>
      <c r="O269" s="128" t="s">
        <v>40</v>
      </c>
      <c r="P269" s="69"/>
    </row>
    <row r="270" spans="1:16" s="54" customFormat="1" ht="47.25">
      <c r="A270" s="128">
        <v>243</v>
      </c>
      <c r="B270" s="128" t="s">
        <v>636</v>
      </c>
      <c r="C270" s="128" t="s">
        <v>637</v>
      </c>
      <c r="D270" s="167" t="s">
        <v>638</v>
      </c>
      <c r="E270" s="168" t="s">
        <v>639</v>
      </c>
      <c r="F270" s="145">
        <v>879</v>
      </c>
      <c r="G270" s="128" t="s">
        <v>123</v>
      </c>
      <c r="H270" s="145">
        <v>1</v>
      </c>
      <c r="I270" s="128">
        <v>71112000000</v>
      </c>
      <c r="J270" s="128" t="s">
        <v>555</v>
      </c>
      <c r="K270" s="131">
        <v>300000</v>
      </c>
      <c r="L270" s="132" t="s">
        <v>82</v>
      </c>
      <c r="M270" s="143" t="s">
        <v>167</v>
      </c>
      <c r="N270" s="128" t="s">
        <v>84</v>
      </c>
      <c r="O270" s="128" t="s">
        <v>40</v>
      </c>
      <c r="P270" s="78"/>
    </row>
    <row r="271" spans="1:16" s="54" customFormat="1" ht="47.25">
      <c r="A271" s="48">
        <v>244</v>
      </c>
      <c r="B271" s="29" t="s">
        <v>640</v>
      </c>
      <c r="C271" s="29" t="s">
        <v>640</v>
      </c>
      <c r="D271" s="18" t="s">
        <v>641</v>
      </c>
      <c r="E271" s="18" t="s">
        <v>724</v>
      </c>
      <c r="F271" s="16">
        <v>796</v>
      </c>
      <c r="G271" s="16" t="s">
        <v>170</v>
      </c>
      <c r="H271" s="16">
        <v>40</v>
      </c>
      <c r="I271" s="16" t="s">
        <v>551</v>
      </c>
      <c r="J271" s="16" t="s">
        <v>552</v>
      </c>
      <c r="K271" s="49">
        <v>200000</v>
      </c>
      <c r="L271" s="21" t="s">
        <v>52</v>
      </c>
      <c r="M271" s="19" t="s">
        <v>133</v>
      </c>
      <c r="N271" s="16" t="s">
        <v>84</v>
      </c>
      <c r="O271" s="16" t="s">
        <v>40</v>
      </c>
      <c r="P271" s="78"/>
    </row>
    <row r="272" spans="1:16" ht="15.75">
      <c r="A272" s="30"/>
      <c r="B272" s="30"/>
      <c r="C272" s="30"/>
      <c r="D272" s="30"/>
      <c r="E272" s="30"/>
      <c r="F272" s="30"/>
      <c r="G272" s="30"/>
      <c r="H272" s="30"/>
      <c r="I272" s="32"/>
      <c r="J272" s="32"/>
      <c r="K272" s="31"/>
      <c r="L272" s="30"/>
      <c r="M272" s="30"/>
      <c r="N272" s="30"/>
      <c r="O272" s="30"/>
      <c r="P272" s="38"/>
    </row>
    <row r="273" spans="4:11" ht="25.5" customHeight="1">
      <c r="D273" s="22" t="s">
        <v>521</v>
      </c>
      <c r="I273" s="202" t="s">
        <v>537</v>
      </c>
      <c r="J273" s="202"/>
      <c r="K273" s="59"/>
    </row>
    <row r="274" spans="4:13" ht="15.75">
      <c r="D274" s="22"/>
      <c r="I274" s="4"/>
      <c r="J274" s="4"/>
      <c r="K274" s="5"/>
      <c r="L274" s="5"/>
      <c r="M274" s="5"/>
    </row>
    <row r="275" spans="4:11" ht="31.5">
      <c r="D275" s="22" t="s">
        <v>522</v>
      </c>
      <c r="I275" s="203" t="s">
        <v>523</v>
      </c>
      <c r="J275" s="203"/>
      <c r="K275" s="59"/>
    </row>
    <row r="276" spans="4:11" ht="15.75">
      <c r="D276" s="22"/>
      <c r="I276" s="4"/>
      <c r="J276" s="4"/>
      <c r="K276" s="59"/>
    </row>
    <row r="277" spans="4:11" ht="31.5">
      <c r="D277" s="22" t="s">
        <v>524</v>
      </c>
      <c r="I277" s="203" t="s">
        <v>525</v>
      </c>
      <c r="J277" s="203"/>
      <c r="K277" s="59"/>
    </row>
    <row r="278" spans="4:11" ht="15.75">
      <c r="D278" s="22"/>
      <c r="I278" s="4"/>
      <c r="J278" s="4"/>
      <c r="K278" s="59"/>
    </row>
    <row r="279" spans="4:11" ht="26.25" customHeight="1">
      <c r="D279" s="22" t="s">
        <v>526</v>
      </c>
      <c r="I279" s="203" t="s">
        <v>527</v>
      </c>
      <c r="J279" s="203"/>
      <c r="K279" s="59"/>
    </row>
    <row r="280" spans="4:11" ht="15.75">
      <c r="D280" s="22"/>
      <c r="I280" s="4"/>
      <c r="J280" s="4"/>
      <c r="K280" s="59"/>
    </row>
    <row r="281" spans="4:11" ht="25.5" customHeight="1">
      <c r="D281" s="22" t="s">
        <v>528</v>
      </c>
      <c r="I281" s="203" t="s">
        <v>529</v>
      </c>
      <c r="J281" s="203"/>
      <c r="K281" s="59"/>
    </row>
    <row r="282" spans="4:11" ht="15.75">
      <c r="D282" s="22"/>
      <c r="I282" s="4"/>
      <c r="J282" s="4"/>
      <c r="K282" s="59"/>
    </row>
    <row r="283" spans="4:11" ht="25.5" customHeight="1">
      <c r="D283" s="22" t="s">
        <v>530</v>
      </c>
      <c r="I283" s="196" t="s">
        <v>531</v>
      </c>
      <c r="J283" s="196"/>
      <c r="K283" s="59"/>
    </row>
    <row r="284" spans="4:11" ht="15.75">
      <c r="D284" s="22"/>
      <c r="I284" s="4"/>
      <c r="J284" s="4"/>
      <c r="K284" s="59"/>
    </row>
    <row r="285" spans="4:11" ht="30.75" customHeight="1">
      <c r="D285" s="22" t="s">
        <v>532</v>
      </c>
      <c r="I285" s="196" t="s">
        <v>533</v>
      </c>
      <c r="J285" s="196"/>
      <c r="K285" s="59"/>
    </row>
    <row r="286" ht="15.75">
      <c r="K286" s="59"/>
    </row>
    <row r="287" ht="15.75">
      <c r="K287" s="59"/>
    </row>
    <row r="288" spans="1:16" s="22" customFormat="1" ht="15.75">
      <c r="A288" s="196" t="s">
        <v>743</v>
      </c>
      <c r="B288" s="196"/>
      <c r="C288" s="196"/>
      <c r="D288" s="196"/>
      <c r="E288" s="196"/>
      <c r="F288" s="196"/>
      <c r="G288" s="196"/>
      <c r="J288" s="57"/>
      <c r="K288" s="58"/>
      <c r="N288" s="57"/>
      <c r="O288" s="24"/>
      <c r="P288" s="56"/>
    </row>
    <row r="289" spans="1:16" s="22" customFormat="1" ht="15.75">
      <c r="A289" s="196" t="s">
        <v>534</v>
      </c>
      <c r="B289" s="196"/>
      <c r="C289" s="196"/>
      <c r="D289" s="196"/>
      <c r="J289" s="57"/>
      <c r="K289" s="58"/>
      <c r="N289" s="57"/>
      <c r="O289" s="24"/>
      <c r="P289" s="56"/>
    </row>
    <row r="290" ht="15.75">
      <c r="K290" s="59"/>
    </row>
    <row r="291" spans="1:16" s="22" customFormat="1" ht="15.75">
      <c r="A291" s="196" t="s">
        <v>535</v>
      </c>
      <c r="B291" s="196"/>
      <c r="C291" s="196"/>
      <c r="D291" s="196"/>
      <c r="E291" s="196"/>
      <c r="F291" s="196"/>
      <c r="G291" s="196"/>
      <c r="J291" s="57"/>
      <c r="K291" s="58"/>
      <c r="N291" s="57"/>
      <c r="O291" s="24"/>
      <c r="P291" s="56"/>
    </row>
    <row r="292" spans="1:16" s="22" customFormat="1" ht="15.75">
      <c r="A292" s="196" t="s">
        <v>536</v>
      </c>
      <c r="B292" s="196"/>
      <c r="C292" s="196"/>
      <c r="D292" s="196"/>
      <c r="J292" s="57"/>
      <c r="K292" s="58"/>
      <c r="N292" s="57"/>
      <c r="O292" s="24"/>
      <c r="P292" s="56"/>
    </row>
    <row r="293" ht="15.75">
      <c r="K293" s="59"/>
    </row>
    <row r="294" ht="15.75">
      <c r="K294" s="59"/>
    </row>
    <row r="295" ht="15.75">
      <c r="K295" s="59"/>
    </row>
    <row r="296" ht="15.75">
      <c r="K296" s="59"/>
    </row>
  </sheetData>
  <sheetProtection/>
  <autoFilter ref="A23:IU271"/>
  <mergeCells count="46">
    <mergeCell ref="I285:J285"/>
    <mergeCell ref="A288:G288"/>
    <mergeCell ref="A289:D289"/>
    <mergeCell ref="A291:G291"/>
    <mergeCell ref="A292:D292"/>
    <mergeCell ref="I273:J273"/>
    <mergeCell ref="I275:J275"/>
    <mergeCell ref="I277:J277"/>
    <mergeCell ref="I279:J279"/>
    <mergeCell ref="I281:J281"/>
    <mergeCell ref="I283:J283"/>
    <mergeCell ref="K21:K22"/>
    <mergeCell ref="A18:D18"/>
    <mergeCell ref="E21:E22"/>
    <mergeCell ref="L21:M21"/>
    <mergeCell ref="H21:H22"/>
    <mergeCell ref="I21:J21"/>
    <mergeCell ref="E15:O15"/>
    <mergeCell ref="N20:N22"/>
    <mergeCell ref="O20:O21"/>
    <mergeCell ref="B20:B22"/>
    <mergeCell ref="F21:G21"/>
    <mergeCell ref="C20:C22"/>
    <mergeCell ref="D21:D22"/>
    <mergeCell ref="A17:D17"/>
    <mergeCell ref="A20:A22"/>
    <mergeCell ref="E18:O18"/>
    <mergeCell ref="A13:D13"/>
    <mergeCell ref="A12:D12"/>
    <mergeCell ref="E12:O12"/>
    <mergeCell ref="J3:O3"/>
    <mergeCell ref="E13:O13"/>
    <mergeCell ref="J6:O6"/>
    <mergeCell ref="J5:K5"/>
    <mergeCell ref="A10:O10"/>
    <mergeCell ref="A9:O9"/>
    <mergeCell ref="J2:O2"/>
    <mergeCell ref="J4:O4"/>
    <mergeCell ref="A15:D15"/>
    <mergeCell ref="A14:D14"/>
    <mergeCell ref="D20:M20"/>
    <mergeCell ref="A16:D16"/>
    <mergeCell ref="E16:O16"/>
    <mergeCell ref="E17:O17"/>
    <mergeCell ref="A19:D19"/>
    <mergeCell ref="E14:O14"/>
  </mergeCells>
  <printOptions/>
  <pageMargins left="0.6299212598425197" right="0.2362204724409449" top="0.5511811023622047" bottom="0.5511811023622047" header="0.31496062992125984" footer="0.31496062992125984"/>
  <pageSetup horizontalDpi="600" verticalDpi="600" orientation="landscape" paperSize="9" scale="55" r:id="rId3"/>
  <rowBreaks count="1" manualBreakCount="1">
    <brk id="326" min="2" max="14" man="1"/>
  </rowBreaks>
  <legacyDrawing r:id="rId2"/>
</worksheet>
</file>

<file path=xl/worksheets/sheet2.xml><?xml version="1.0" encoding="utf-8"?>
<worksheet xmlns="http://schemas.openxmlformats.org/spreadsheetml/2006/main" xmlns:r="http://schemas.openxmlformats.org/officeDocument/2006/relationships">
  <dimension ref="A3:O36"/>
  <sheetViews>
    <sheetView zoomScale="78" zoomScaleNormal="78" zoomScalePageLayoutView="0" workbookViewId="0" topLeftCell="A10">
      <selection activeCell="D27" sqref="D27"/>
    </sheetView>
  </sheetViews>
  <sheetFormatPr defaultColWidth="9.140625" defaultRowHeight="15"/>
  <cols>
    <col min="1" max="1" width="6.00390625" style="0" customWidth="1"/>
    <col min="2" max="2" width="12.00390625" style="0" customWidth="1"/>
    <col min="3" max="3" width="14.57421875" style="0" customWidth="1"/>
    <col min="4" max="4" width="33.421875" style="0" customWidth="1"/>
    <col min="5" max="5" width="29.57421875" style="0" customWidth="1"/>
    <col min="6" max="6" width="17.140625" style="0" customWidth="1"/>
    <col min="9" max="9" width="16.57421875" style="0" customWidth="1"/>
    <col min="10" max="10" width="11.7109375" style="0" customWidth="1"/>
    <col min="11" max="11" width="19.57421875" style="0" customWidth="1"/>
    <col min="12" max="12" width="17.140625" style="0" customWidth="1"/>
    <col min="13" max="13" width="14.57421875" style="0" customWidth="1"/>
    <col min="14" max="14" width="16.00390625" style="0" customWidth="1"/>
  </cols>
  <sheetData>
    <row r="3" spans="1:15" ht="15.75">
      <c r="A3" s="2"/>
      <c r="B3" s="3"/>
      <c r="C3" s="3"/>
      <c r="D3" s="4"/>
      <c r="E3" s="4"/>
      <c r="F3" s="5"/>
      <c r="G3" s="5"/>
      <c r="H3" s="5"/>
      <c r="I3" s="3"/>
      <c r="J3" s="176" t="s">
        <v>13</v>
      </c>
      <c r="K3" s="176"/>
      <c r="L3" s="176"/>
      <c r="M3" s="176"/>
      <c r="N3" s="176"/>
      <c r="O3" s="176"/>
    </row>
    <row r="4" spans="1:15" ht="15.75">
      <c r="A4" s="2"/>
      <c r="B4" s="3"/>
      <c r="C4" s="3"/>
      <c r="D4" s="4"/>
      <c r="E4" s="4"/>
      <c r="F4" s="5"/>
      <c r="G4" s="5"/>
      <c r="H4" s="5"/>
      <c r="I4" s="3"/>
      <c r="J4" s="176" t="s">
        <v>16</v>
      </c>
      <c r="K4" s="176"/>
      <c r="L4" s="176"/>
      <c r="M4" s="176"/>
      <c r="N4" s="176"/>
      <c r="O4" s="176"/>
    </row>
    <row r="5" spans="1:15" ht="15.75">
      <c r="A5" s="2"/>
      <c r="B5" s="3"/>
      <c r="C5" s="3"/>
      <c r="D5" s="4"/>
      <c r="E5" s="4"/>
      <c r="F5" s="5"/>
      <c r="G5" s="5"/>
      <c r="H5" s="5"/>
      <c r="I5" s="3"/>
      <c r="J5" s="176" t="s">
        <v>14</v>
      </c>
      <c r="K5" s="176"/>
      <c r="L5" s="176"/>
      <c r="M5" s="176"/>
      <c r="N5" s="176"/>
      <c r="O5" s="176"/>
    </row>
    <row r="6" spans="1:15" ht="15.75">
      <c r="A6" s="2"/>
      <c r="B6" s="3"/>
      <c r="C6" s="3"/>
      <c r="D6" s="4"/>
      <c r="E6" s="4"/>
      <c r="F6" s="5"/>
      <c r="G6" s="5"/>
      <c r="H6" s="5"/>
      <c r="I6" s="3"/>
      <c r="J6" s="185"/>
      <c r="K6" s="185"/>
      <c r="L6" s="6" t="s">
        <v>15</v>
      </c>
      <c r="M6" s="6"/>
      <c r="N6" s="6"/>
      <c r="O6" s="6"/>
    </row>
    <row r="7" spans="1:15" ht="15.75">
      <c r="A7" s="2"/>
      <c r="B7" s="3"/>
      <c r="C7" s="3"/>
      <c r="D7" s="4"/>
      <c r="E7" s="4"/>
      <c r="F7" s="5"/>
      <c r="G7" s="5"/>
      <c r="H7" s="5"/>
      <c r="I7" s="3"/>
      <c r="J7" s="184" t="s">
        <v>34</v>
      </c>
      <c r="K7" s="184"/>
      <c r="L7" s="184"/>
      <c r="M7" s="184"/>
      <c r="N7" s="184"/>
      <c r="O7" s="184"/>
    </row>
    <row r="8" spans="1:15" ht="15.75">
      <c r="A8" s="2"/>
      <c r="B8" s="3"/>
      <c r="C8" s="3"/>
      <c r="D8" s="4"/>
      <c r="E8" s="4"/>
      <c r="F8" s="5"/>
      <c r="G8" s="5"/>
      <c r="H8" s="5"/>
      <c r="I8" s="3"/>
      <c r="J8" s="7"/>
      <c r="K8" s="8"/>
      <c r="L8" s="6"/>
      <c r="M8" s="6"/>
      <c r="N8" s="6"/>
      <c r="O8" s="6"/>
    </row>
    <row r="9" spans="1:15" ht="15.75">
      <c r="A9" s="2"/>
      <c r="B9" s="3"/>
      <c r="C9" s="3"/>
      <c r="D9" s="4"/>
      <c r="E9" s="4"/>
      <c r="F9" s="5"/>
      <c r="G9" s="5"/>
      <c r="H9" s="5"/>
      <c r="I9" s="3"/>
      <c r="J9" s="9"/>
      <c r="K9" s="10"/>
      <c r="L9" s="3"/>
      <c r="M9" s="3"/>
      <c r="N9" s="3"/>
      <c r="O9" s="3"/>
    </row>
    <row r="10" spans="1:15" ht="15.75">
      <c r="A10" s="186" t="s">
        <v>212</v>
      </c>
      <c r="B10" s="186"/>
      <c r="C10" s="186"/>
      <c r="D10" s="186"/>
      <c r="E10" s="186"/>
      <c r="F10" s="186"/>
      <c r="G10" s="186"/>
      <c r="H10" s="186"/>
      <c r="I10" s="186"/>
      <c r="J10" s="186"/>
      <c r="K10" s="186"/>
      <c r="L10" s="186"/>
      <c r="M10" s="186"/>
      <c r="N10" s="186"/>
      <c r="O10" s="186"/>
    </row>
    <row r="11" spans="1:15" ht="15.75">
      <c r="A11" s="186" t="s">
        <v>35</v>
      </c>
      <c r="B11" s="186"/>
      <c r="C11" s="186"/>
      <c r="D11" s="186"/>
      <c r="E11" s="186"/>
      <c r="F11" s="186"/>
      <c r="G11" s="186"/>
      <c r="H11" s="186"/>
      <c r="I11" s="186"/>
      <c r="J11" s="186"/>
      <c r="K11" s="186"/>
      <c r="L11" s="186"/>
      <c r="M11" s="186"/>
      <c r="N11" s="186"/>
      <c r="O11" s="186"/>
    </row>
    <row r="12" spans="1:15" ht="15.75">
      <c r="A12" s="2"/>
      <c r="B12" s="3"/>
      <c r="C12" s="3"/>
      <c r="D12" s="4"/>
      <c r="E12" s="4"/>
      <c r="F12" s="5"/>
      <c r="G12" s="5"/>
      <c r="H12" s="5"/>
      <c r="I12" s="3"/>
      <c r="J12" s="3"/>
      <c r="K12" s="11"/>
      <c r="L12" s="3"/>
      <c r="M12" s="3"/>
      <c r="N12" s="3"/>
      <c r="O12" s="3"/>
    </row>
    <row r="13" spans="1:15" ht="15.75">
      <c r="A13" s="177" t="s">
        <v>481</v>
      </c>
      <c r="B13" s="178"/>
      <c r="C13" s="178"/>
      <c r="D13" s="179"/>
      <c r="E13" s="177" t="s">
        <v>12</v>
      </c>
      <c r="F13" s="178"/>
      <c r="G13" s="178"/>
      <c r="H13" s="178"/>
      <c r="I13" s="178"/>
      <c r="J13" s="178"/>
      <c r="K13" s="178"/>
      <c r="L13" s="178"/>
      <c r="M13" s="178"/>
      <c r="N13" s="178"/>
      <c r="O13" s="179"/>
    </row>
    <row r="14" spans="1:15" ht="15.75">
      <c r="A14" s="177" t="s">
        <v>482</v>
      </c>
      <c r="B14" s="178"/>
      <c r="C14" s="178"/>
      <c r="D14" s="179"/>
      <c r="E14" s="177" t="s">
        <v>23</v>
      </c>
      <c r="F14" s="178"/>
      <c r="G14" s="178"/>
      <c r="H14" s="178"/>
      <c r="I14" s="178"/>
      <c r="J14" s="178"/>
      <c r="K14" s="178"/>
      <c r="L14" s="178"/>
      <c r="M14" s="178"/>
      <c r="N14" s="178"/>
      <c r="O14" s="179"/>
    </row>
    <row r="15" spans="1:15" ht="15.75">
      <c r="A15" s="177" t="s">
        <v>483</v>
      </c>
      <c r="B15" s="178"/>
      <c r="C15" s="178"/>
      <c r="D15" s="179"/>
      <c r="E15" s="177" t="s">
        <v>213</v>
      </c>
      <c r="F15" s="178"/>
      <c r="G15" s="178"/>
      <c r="H15" s="178"/>
      <c r="I15" s="178"/>
      <c r="J15" s="178"/>
      <c r="K15" s="178"/>
      <c r="L15" s="178"/>
      <c r="M15" s="178"/>
      <c r="N15" s="178"/>
      <c r="O15" s="179"/>
    </row>
    <row r="16" spans="1:15" ht="15.75">
      <c r="A16" s="177" t="s">
        <v>484</v>
      </c>
      <c r="B16" s="178"/>
      <c r="C16" s="178"/>
      <c r="D16" s="179"/>
      <c r="E16" s="177" t="s">
        <v>656</v>
      </c>
      <c r="F16" s="178"/>
      <c r="G16" s="178"/>
      <c r="H16" s="178"/>
      <c r="I16" s="178"/>
      <c r="J16" s="178"/>
      <c r="K16" s="178"/>
      <c r="L16" s="178"/>
      <c r="M16" s="178"/>
      <c r="N16" s="178"/>
      <c r="O16" s="179"/>
    </row>
    <row r="17" spans="1:15" ht="15.75">
      <c r="A17" s="177" t="s">
        <v>11</v>
      </c>
      <c r="B17" s="178"/>
      <c r="C17" s="178"/>
      <c r="D17" s="179"/>
      <c r="E17" s="177">
        <v>8602060523</v>
      </c>
      <c r="F17" s="178"/>
      <c r="G17" s="178"/>
      <c r="H17" s="178"/>
      <c r="I17" s="178"/>
      <c r="J17" s="178"/>
      <c r="K17" s="178"/>
      <c r="L17" s="178"/>
      <c r="M17" s="178"/>
      <c r="N17" s="178"/>
      <c r="O17" s="179"/>
    </row>
    <row r="18" spans="1:15" ht="15.75">
      <c r="A18" s="177" t="s">
        <v>10</v>
      </c>
      <c r="B18" s="178"/>
      <c r="C18" s="178"/>
      <c r="D18" s="179"/>
      <c r="E18" s="177">
        <v>860201001</v>
      </c>
      <c r="F18" s="178"/>
      <c r="G18" s="178"/>
      <c r="H18" s="178"/>
      <c r="I18" s="178"/>
      <c r="J18" s="178"/>
      <c r="K18" s="178"/>
      <c r="L18" s="178"/>
      <c r="M18" s="178"/>
      <c r="N18" s="178"/>
      <c r="O18" s="179"/>
    </row>
    <row r="19" spans="1:15" ht="15.75">
      <c r="A19" s="177" t="s">
        <v>9</v>
      </c>
      <c r="B19" s="178"/>
      <c r="C19" s="178"/>
      <c r="D19" s="179"/>
      <c r="E19" s="177">
        <v>71136000000</v>
      </c>
      <c r="F19" s="178"/>
      <c r="G19" s="178"/>
      <c r="H19" s="178"/>
      <c r="I19" s="178"/>
      <c r="J19" s="178"/>
      <c r="K19" s="178"/>
      <c r="L19" s="178"/>
      <c r="M19" s="178"/>
      <c r="N19" s="178"/>
      <c r="O19" s="179"/>
    </row>
    <row r="20" spans="1:15" ht="15.75">
      <c r="A20" s="183"/>
      <c r="B20" s="183"/>
      <c r="C20" s="183"/>
      <c r="D20" s="183"/>
      <c r="E20" s="4"/>
      <c r="F20" s="5"/>
      <c r="G20" s="5"/>
      <c r="H20" s="5"/>
      <c r="I20" s="3"/>
      <c r="J20" s="3"/>
      <c r="K20" s="11"/>
      <c r="L20" s="3"/>
      <c r="M20" s="3"/>
      <c r="N20" s="3"/>
      <c r="O20" s="3"/>
    </row>
    <row r="21" spans="1:15" ht="15.75">
      <c r="A21" s="195" t="s">
        <v>17</v>
      </c>
      <c r="B21" s="190" t="s">
        <v>25</v>
      </c>
      <c r="C21" s="190" t="s">
        <v>24</v>
      </c>
      <c r="D21" s="180" t="s">
        <v>8</v>
      </c>
      <c r="E21" s="181"/>
      <c r="F21" s="181"/>
      <c r="G21" s="181"/>
      <c r="H21" s="181"/>
      <c r="I21" s="181"/>
      <c r="J21" s="181"/>
      <c r="K21" s="181"/>
      <c r="L21" s="181"/>
      <c r="M21" s="182"/>
      <c r="N21" s="187" t="s">
        <v>20</v>
      </c>
      <c r="O21" s="190" t="s">
        <v>21</v>
      </c>
    </row>
    <row r="22" spans="1:15" ht="48" customHeight="1">
      <c r="A22" s="195"/>
      <c r="B22" s="190"/>
      <c r="C22" s="190"/>
      <c r="D22" s="193" t="s">
        <v>18</v>
      </c>
      <c r="E22" s="187" t="s">
        <v>22</v>
      </c>
      <c r="F22" s="180" t="s">
        <v>1</v>
      </c>
      <c r="G22" s="192"/>
      <c r="H22" s="200" t="s">
        <v>3</v>
      </c>
      <c r="I22" s="180" t="s">
        <v>5</v>
      </c>
      <c r="J22" s="182"/>
      <c r="K22" s="197" t="s">
        <v>214</v>
      </c>
      <c r="L22" s="180" t="s">
        <v>0</v>
      </c>
      <c r="M22" s="192"/>
      <c r="N22" s="188"/>
      <c r="O22" s="191"/>
    </row>
    <row r="23" spans="1:15" ht="110.25">
      <c r="A23" s="195"/>
      <c r="B23" s="190"/>
      <c r="C23" s="190"/>
      <c r="D23" s="194"/>
      <c r="E23" s="199"/>
      <c r="F23" s="12" t="s">
        <v>2</v>
      </c>
      <c r="G23" s="44" t="s">
        <v>19</v>
      </c>
      <c r="H23" s="201"/>
      <c r="I23" s="12" t="s">
        <v>4</v>
      </c>
      <c r="J23" s="44" t="s">
        <v>19</v>
      </c>
      <c r="K23" s="198"/>
      <c r="L23" s="43" t="s">
        <v>655</v>
      </c>
      <c r="M23" s="42" t="s">
        <v>6</v>
      </c>
      <c r="N23" s="189"/>
      <c r="O23" s="13" t="s">
        <v>7</v>
      </c>
    </row>
    <row r="24" spans="1:15" ht="15.75">
      <c r="A24" s="15">
        <v>1</v>
      </c>
      <c r="B24" s="14">
        <v>2</v>
      </c>
      <c r="C24" s="14">
        <v>3</v>
      </c>
      <c r="D24" s="14">
        <v>4</v>
      </c>
      <c r="E24" s="14">
        <v>5</v>
      </c>
      <c r="F24" s="14">
        <v>6</v>
      </c>
      <c r="G24" s="14">
        <v>7</v>
      </c>
      <c r="H24" s="14">
        <v>8</v>
      </c>
      <c r="I24" s="14">
        <v>9</v>
      </c>
      <c r="J24" s="14">
        <v>10</v>
      </c>
      <c r="K24" s="15">
        <v>11</v>
      </c>
      <c r="L24" s="14">
        <v>12</v>
      </c>
      <c r="M24" s="14">
        <v>13</v>
      </c>
      <c r="N24" s="14">
        <v>14</v>
      </c>
      <c r="O24" s="14">
        <v>15</v>
      </c>
    </row>
    <row r="25" spans="1:15" ht="15.75">
      <c r="A25" s="70"/>
      <c r="B25" s="47"/>
      <c r="C25" s="47"/>
      <c r="D25" s="47"/>
      <c r="E25" s="81" t="s">
        <v>66</v>
      </c>
      <c r="F25" s="47"/>
      <c r="G25" s="47"/>
      <c r="H25" s="47"/>
      <c r="I25" s="47"/>
      <c r="J25" s="47"/>
      <c r="K25" s="71"/>
      <c r="L25" s="47"/>
      <c r="M25" s="47"/>
      <c r="N25" s="47"/>
      <c r="O25" s="72"/>
    </row>
    <row r="26" spans="1:15" ht="126">
      <c r="A26" s="16">
        <v>1</v>
      </c>
      <c r="B26" s="16" t="s">
        <v>120</v>
      </c>
      <c r="C26" s="16" t="s">
        <v>121</v>
      </c>
      <c r="D26" s="18" t="s">
        <v>122</v>
      </c>
      <c r="E26" s="17" t="s">
        <v>513</v>
      </c>
      <c r="F26" s="16">
        <v>366</v>
      </c>
      <c r="G26" s="16" t="s">
        <v>51</v>
      </c>
      <c r="H26" s="16">
        <v>3</v>
      </c>
      <c r="I26" s="16">
        <v>71136000000</v>
      </c>
      <c r="J26" s="16" t="s">
        <v>47</v>
      </c>
      <c r="K26" s="49">
        <v>43406900.54</v>
      </c>
      <c r="L26" s="19" t="s">
        <v>32</v>
      </c>
      <c r="M26" s="16" t="s">
        <v>124</v>
      </c>
      <c r="N26" s="16" t="s">
        <v>662</v>
      </c>
      <c r="O26" s="16" t="s">
        <v>49</v>
      </c>
    </row>
    <row r="27" spans="1:15" ht="94.5">
      <c r="A27" s="16">
        <v>2</v>
      </c>
      <c r="B27" s="61" t="s">
        <v>45</v>
      </c>
      <c r="C27" s="61" t="s">
        <v>67</v>
      </c>
      <c r="D27" s="17" t="s">
        <v>742</v>
      </c>
      <c r="E27" s="18" t="s">
        <v>68</v>
      </c>
      <c r="F27" s="16">
        <v>366</v>
      </c>
      <c r="G27" s="16" t="s">
        <v>51</v>
      </c>
      <c r="H27" s="16">
        <v>1</v>
      </c>
      <c r="I27" s="16">
        <v>71136000000</v>
      </c>
      <c r="J27" s="16" t="s">
        <v>47</v>
      </c>
      <c r="K27" s="76">
        <v>17100000</v>
      </c>
      <c r="L27" s="16" t="s">
        <v>32</v>
      </c>
      <c r="M27" s="16" t="s">
        <v>69</v>
      </c>
      <c r="N27" s="16" t="s">
        <v>48</v>
      </c>
      <c r="O27" s="16" t="s">
        <v>49</v>
      </c>
    </row>
    <row r="28" spans="1:15" ht="15.75">
      <c r="A28" s="24"/>
      <c r="B28" s="118"/>
      <c r="C28" s="118"/>
      <c r="D28" s="64"/>
      <c r="E28" s="45"/>
      <c r="F28" s="24"/>
      <c r="G28" s="24"/>
      <c r="H28" s="24"/>
      <c r="I28" s="24"/>
      <c r="J28" s="24"/>
      <c r="K28" s="119"/>
      <c r="L28" s="24"/>
      <c r="M28" s="24"/>
      <c r="N28" s="24"/>
      <c r="O28" s="24"/>
    </row>
    <row r="30" spans="1:15" s="113" customFormat="1" ht="15">
      <c r="A30" s="111"/>
      <c r="B30" s="204" t="s">
        <v>718</v>
      </c>
      <c r="C30" s="204"/>
      <c r="D30" s="204"/>
      <c r="E30" s="112"/>
      <c r="F30" s="204" t="s">
        <v>719</v>
      </c>
      <c r="G30" s="204"/>
      <c r="H30" s="204"/>
      <c r="I30" s="111"/>
      <c r="J30" s="111"/>
      <c r="K30" s="111"/>
      <c r="L30" s="111"/>
      <c r="M30" s="111"/>
      <c r="N30" s="111"/>
      <c r="O30" s="111"/>
    </row>
    <row r="31" spans="1:15" s="113" customFormat="1" ht="15">
      <c r="A31" s="111"/>
      <c r="B31" s="114"/>
      <c r="C31" s="114"/>
      <c r="D31" s="114"/>
      <c r="E31" s="114"/>
      <c r="F31" s="114"/>
      <c r="G31" s="114"/>
      <c r="H31" s="114"/>
      <c r="I31" s="111"/>
      <c r="J31" s="111"/>
      <c r="K31" s="111"/>
      <c r="L31" s="111"/>
      <c r="M31" s="111"/>
      <c r="N31" s="111"/>
      <c r="O31" s="111"/>
    </row>
    <row r="32" spans="1:15" s="113" customFormat="1" ht="15">
      <c r="A32" s="111"/>
      <c r="B32" s="204" t="s">
        <v>720</v>
      </c>
      <c r="C32" s="204"/>
      <c r="D32" s="204"/>
      <c r="E32" s="112"/>
      <c r="F32" s="204"/>
      <c r="G32" s="204"/>
      <c r="H32" s="204"/>
      <c r="I32" s="111"/>
      <c r="J32" s="111"/>
      <c r="K32" s="111"/>
      <c r="L32" s="111"/>
      <c r="M32" s="111"/>
      <c r="N32" s="111"/>
      <c r="O32" s="111"/>
    </row>
    <row r="33" spans="1:15" s="113" customFormat="1" ht="15">
      <c r="A33" s="111"/>
      <c r="B33" s="205" t="s">
        <v>532</v>
      </c>
      <c r="C33" s="205"/>
      <c r="D33" s="205"/>
      <c r="E33" s="112"/>
      <c r="F33" s="115"/>
      <c r="G33" s="115"/>
      <c r="H33" s="115"/>
      <c r="I33" s="111"/>
      <c r="J33" s="111"/>
      <c r="K33" s="111"/>
      <c r="L33" s="111"/>
      <c r="M33" s="111"/>
      <c r="N33" s="111"/>
      <c r="O33" s="111"/>
    </row>
    <row r="34" spans="1:15" s="113" customFormat="1" ht="15">
      <c r="A34" s="111"/>
      <c r="B34" s="116"/>
      <c r="C34" s="116"/>
      <c r="D34" s="117" t="s">
        <v>721</v>
      </c>
      <c r="E34" s="114"/>
      <c r="F34" s="114"/>
      <c r="G34" s="114"/>
      <c r="H34" s="114"/>
      <c r="I34" s="111"/>
      <c r="J34" s="111"/>
      <c r="K34" s="111"/>
      <c r="L34" s="111"/>
      <c r="M34" s="111"/>
      <c r="N34" s="111"/>
      <c r="O34" s="111"/>
    </row>
    <row r="35" spans="1:15" s="113" customFormat="1" ht="15">
      <c r="A35" s="111"/>
      <c r="B35" s="114"/>
      <c r="C35" s="114"/>
      <c r="D35" s="114"/>
      <c r="E35" s="114"/>
      <c r="F35" s="114"/>
      <c r="G35" s="114"/>
      <c r="H35" s="114"/>
      <c r="I35" s="111"/>
      <c r="J35" s="111"/>
      <c r="K35" s="111"/>
      <c r="L35" s="111"/>
      <c r="M35" s="111"/>
      <c r="N35" s="111"/>
      <c r="O35" s="111"/>
    </row>
    <row r="36" spans="1:15" s="113" customFormat="1" ht="15">
      <c r="A36" s="111"/>
      <c r="B36" s="114"/>
      <c r="C36" s="114"/>
      <c r="D36" s="114"/>
      <c r="E36" s="114"/>
      <c r="F36" s="114"/>
      <c r="G36" s="114"/>
      <c r="H36" s="114"/>
      <c r="I36" s="111"/>
      <c r="J36" s="111"/>
      <c r="K36" s="111"/>
      <c r="L36" s="111"/>
      <c r="M36" s="111"/>
      <c r="N36" s="111"/>
      <c r="O36" s="111"/>
    </row>
  </sheetData>
  <sheetProtection/>
  <mergeCells count="40">
    <mergeCell ref="A16:D16"/>
    <mergeCell ref="J3:O3"/>
    <mergeCell ref="J4:O4"/>
    <mergeCell ref="J5:O5"/>
    <mergeCell ref="J6:K6"/>
    <mergeCell ref="J7:O7"/>
    <mergeCell ref="A10:O10"/>
    <mergeCell ref="A11:O11"/>
    <mergeCell ref="A13:D13"/>
    <mergeCell ref="E13:O13"/>
    <mergeCell ref="I22:J22"/>
    <mergeCell ref="K22:K23"/>
    <mergeCell ref="N21:N23"/>
    <mergeCell ref="O21:O22"/>
    <mergeCell ref="A14:D14"/>
    <mergeCell ref="E14:O14"/>
    <mergeCell ref="A15:D15"/>
    <mergeCell ref="E15:O15"/>
    <mergeCell ref="A19:D19"/>
    <mergeCell ref="E19:O19"/>
    <mergeCell ref="B30:D30"/>
    <mergeCell ref="F30:H30"/>
    <mergeCell ref="E16:O16"/>
    <mergeCell ref="A17:D17"/>
    <mergeCell ref="E17:O17"/>
    <mergeCell ref="A18:D18"/>
    <mergeCell ref="E18:O18"/>
    <mergeCell ref="L22:M22"/>
    <mergeCell ref="A20:D20"/>
    <mergeCell ref="A21:A23"/>
    <mergeCell ref="B32:D32"/>
    <mergeCell ref="F32:H32"/>
    <mergeCell ref="B33:D33"/>
    <mergeCell ref="E22:E23"/>
    <mergeCell ref="F22:G22"/>
    <mergeCell ref="H22:H23"/>
    <mergeCell ref="D22:D23"/>
    <mergeCell ref="B21:B23"/>
    <mergeCell ref="C21:C23"/>
    <mergeCell ref="D21:M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Городищева Людмила Ивановна</dc:creator>
  <cp:keywords/>
  <dc:description/>
  <cp:lastModifiedBy>morozova</cp:lastModifiedBy>
  <cp:lastPrinted>2020-12-21T10:39:16Z</cp:lastPrinted>
  <dcterms:created xsi:type="dcterms:W3CDTF">2012-12-03T08:08:11Z</dcterms:created>
  <dcterms:modified xsi:type="dcterms:W3CDTF">2021-10-06T10:15:29Z</dcterms:modified>
  <cp:category/>
  <cp:version/>
  <cp:contentType/>
  <cp:contentStatus/>
</cp:coreProperties>
</file>